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tanis\Desktop\"/>
    </mc:Choice>
  </mc:AlternateContent>
  <xr:revisionPtr revIDLastSave="0" documentId="13_ncr:1_{063B303C-FAB7-4425-B5FA-D7BDED6E8B3F}" xr6:coauthVersionLast="45" xr6:coauthVersionMax="45" xr10:uidLastSave="{00000000-0000-0000-0000-000000000000}"/>
  <bookViews>
    <workbookView xWindow="-120" yWindow="-120" windowWidth="29040" windowHeight="15990" firstSheet="3" activeTab="3" xr2:uid="{00000000-000D-0000-FFFF-FFFF00000000}"/>
  </bookViews>
  <sheets>
    <sheet name="FY 2006" sheetId="6" r:id="rId1"/>
    <sheet name="FY 2007" sheetId="8" r:id="rId2"/>
    <sheet name="FY 2008" sheetId="10" r:id="rId3"/>
    <sheet name="Create Estimate" sheetId="13" r:id="rId4"/>
    <sheet name="Estimate for Copying" sheetId="14" r:id="rId5"/>
  </sheets>
  <definedNames>
    <definedName name="_xlnm.Print_Area" localSheetId="3">'Create Estimate'!$A$54:$H$141</definedName>
    <definedName name="_xlnm.Print_Area" localSheetId="0">'FY 2006'!$A$1:$BF$109</definedName>
    <definedName name="_xlnm.Print_Area" localSheetId="2">'FY 2008'!$A$1:$G$154</definedName>
    <definedName name="_xlnm.Print_Titles" localSheetId="0">'FY 2006'!$A:$C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1" i="14" l="1"/>
  <c r="A2" i="14" l="1"/>
  <c r="A3" i="14"/>
  <c r="A4" i="14"/>
  <c r="A5" i="14"/>
  <c r="A6" i="14"/>
  <c r="A1" i="14"/>
  <c r="A70" i="14"/>
  <c r="B70" i="14"/>
  <c r="C70" i="14"/>
  <c r="D70" i="14"/>
  <c r="A71" i="14"/>
  <c r="B71" i="14"/>
  <c r="C71" i="14"/>
  <c r="D71" i="14"/>
  <c r="A72" i="14"/>
  <c r="B72" i="14"/>
  <c r="C72" i="14"/>
  <c r="D72" i="14"/>
  <c r="A73" i="14"/>
  <c r="B73" i="14"/>
  <c r="C73" i="14"/>
  <c r="D73" i="14"/>
  <c r="A74" i="14"/>
  <c r="B74" i="14"/>
  <c r="C74" i="14"/>
  <c r="D74" i="14"/>
  <c r="A75" i="14"/>
  <c r="B75" i="14"/>
  <c r="C75" i="14"/>
  <c r="D75" i="14"/>
  <c r="A76" i="14"/>
  <c r="B76" i="14"/>
  <c r="C76" i="14"/>
  <c r="D76" i="14"/>
  <c r="A77" i="14"/>
  <c r="B77" i="14"/>
  <c r="C77" i="14"/>
  <c r="D77" i="14"/>
  <c r="A78" i="14"/>
  <c r="B78" i="14"/>
  <c r="C78" i="14"/>
  <c r="D78" i="14"/>
  <c r="A79" i="14"/>
  <c r="B79" i="14"/>
  <c r="C79" i="14"/>
  <c r="D79" i="14"/>
  <c r="A80" i="14"/>
  <c r="B80" i="14"/>
  <c r="C80" i="14"/>
  <c r="D80" i="14"/>
  <c r="A81" i="14"/>
  <c r="B81" i="14"/>
  <c r="C81" i="14"/>
  <c r="D81" i="14"/>
  <c r="A82" i="14"/>
  <c r="B82" i="14"/>
  <c r="C82" i="14"/>
  <c r="D82" i="14"/>
  <c r="A83" i="14"/>
  <c r="B83" i="14"/>
  <c r="C83" i="14"/>
  <c r="D83" i="14"/>
  <c r="A84" i="14"/>
  <c r="B84" i="14"/>
  <c r="C84" i="14"/>
  <c r="D84" i="14"/>
  <c r="E84" i="14"/>
  <c r="A85" i="14"/>
  <c r="B85" i="14"/>
  <c r="C85" i="14"/>
  <c r="D85" i="14"/>
  <c r="A86" i="14"/>
  <c r="B86" i="14"/>
  <c r="C86" i="14"/>
  <c r="D86" i="14"/>
  <c r="A87" i="14"/>
  <c r="B87" i="14"/>
  <c r="C87" i="14"/>
  <c r="D87" i="14"/>
  <c r="A88" i="14"/>
  <c r="B88" i="14"/>
  <c r="C88" i="14"/>
  <c r="D88" i="14"/>
  <c r="A89" i="14"/>
  <c r="B89" i="14"/>
  <c r="C89" i="14"/>
  <c r="D89" i="14"/>
  <c r="A90" i="14"/>
  <c r="B90" i="14"/>
  <c r="C90" i="14"/>
  <c r="D90" i="14"/>
  <c r="A91" i="14"/>
  <c r="B91" i="14"/>
  <c r="C91" i="14"/>
  <c r="D91" i="14"/>
  <c r="A92" i="14"/>
  <c r="B92" i="14"/>
  <c r="C92" i="14"/>
  <c r="D92" i="14"/>
  <c r="A93" i="14"/>
  <c r="B93" i="14"/>
  <c r="C93" i="14"/>
  <c r="D93" i="14"/>
  <c r="A94" i="14"/>
  <c r="B94" i="14"/>
  <c r="C94" i="14"/>
  <c r="D94" i="14"/>
  <c r="E94" i="14"/>
  <c r="A95" i="14"/>
  <c r="B95" i="14"/>
  <c r="C95" i="14"/>
  <c r="D95" i="14"/>
  <c r="E95" i="14"/>
  <c r="A96" i="14"/>
  <c r="B96" i="14"/>
  <c r="C96" i="14"/>
  <c r="D96" i="14"/>
  <c r="A97" i="14"/>
  <c r="B97" i="14"/>
  <c r="C97" i="14"/>
  <c r="D97" i="14"/>
  <c r="A98" i="14"/>
  <c r="B98" i="14"/>
  <c r="C98" i="14"/>
  <c r="D98" i="14"/>
  <c r="E98" i="14"/>
  <c r="A99" i="14"/>
  <c r="B99" i="14"/>
  <c r="C99" i="14"/>
  <c r="D99" i="14"/>
  <c r="A100" i="14"/>
  <c r="B100" i="14"/>
  <c r="C100" i="14"/>
  <c r="D100" i="14"/>
  <c r="A101" i="14"/>
  <c r="B101" i="14"/>
  <c r="C101" i="14"/>
  <c r="D101" i="14"/>
  <c r="A102" i="14"/>
  <c r="B102" i="14"/>
  <c r="C102" i="14"/>
  <c r="D102" i="14"/>
  <c r="A103" i="14"/>
  <c r="B103" i="14"/>
  <c r="C103" i="14"/>
  <c r="D103" i="14"/>
  <c r="A104" i="14"/>
  <c r="B104" i="14"/>
  <c r="C104" i="14"/>
  <c r="D104" i="14"/>
  <c r="A105" i="14"/>
  <c r="B105" i="14"/>
  <c r="C105" i="14"/>
  <c r="D105" i="14"/>
  <c r="A106" i="14"/>
  <c r="B106" i="14"/>
  <c r="C106" i="14"/>
  <c r="D106" i="14"/>
  <c r="A107" i="14"/>
  <c r="B107" i="14"/>
  <c r="C107" i="14"/>
  <c r="D107" i="14"/>
  <c r="E107" i="14"/>
  <c r="A108" i="14"/>
  <c r="B108" i="14"/>
  <c r="C108" i="14"/>
  <c r="D108" i="14"/>
  <c r="A109" i="14"/>
  <c r="B109" i="14"/>
  <c r="C109" i="14"/>
  <c r="D109" i="14"/>
  <c r="A110" i="14"/>
  <c r="B110" i="14"/>
  <c r="C110" i="14"/>
  <c r="D110" i="14"/>
  <c r="A111" i="14"/>
  <c r="B111" i="14"/>
  <c r="C111" i="14"/>
  <c r="D111" i="14"/>
  <c r="E111" i="14"/>
  <c r="A112" i="14"/>
  <c r="B112" i="14"/>
  <c r="C112" i="14"/>
  <c r="D112" i="14"/>
  <c r="A113" i="14"/>
  <c r="B113" i="14"/>
  <c r="C113" i="14"/>
  <c r="D113" i="14"/>
  <c r="A114" i="14"/>
  <c r="B114" i="14"/>
  <c r="C114" i="14"/>
  <c r="D114" i="14"/>
  <c r="A115" i="14"/>
  <c r="B115" i="14"/>
  <c r="C115" i="14"/>
  <c r="D115" i="14"/>
  <c r="A116" i="14"/>
  <c r="B116" i="14"/>
  <c r="C116" i="14"/>
  <c r="D116" i="14"/>
  <c r="A117" i="14"/>
  <c r="B117" i="14"/>
  <c r="C117" i="14"/>
  <c r="D117" i="14"/>
  <c r="A118" i="14"/>
  <c r="B118" i="14"/>
  <c r="C118" i="14"/>
  <c r="D118" i="14"/>
  <c r="B69" i="14"/>
  <c r="C69" i="14"/>
  <c r="D69" i="14"/>
  <c r="A69" i="14"/>
  <c r="A32" i="14"/>
  <c r="B32" i="14"/>
  <c r="C32" i="14"/>
  <c r="D32" i="14"/>
  <c r="A33" i="14"/>
  <c r="B33" i="14"/>
  <c r="C33" i="14"/>
  <c r="D33" i="14"/>
  <c r="A34" i="14"/>
  <c r="B34" i="14"/>
  <c r="C34" i="14"/>
  <c r="D34" i="14"/>
  <c r="A35" i="14"/>
  <c r="B35" i="14"/>
  <c r="C35" i="14"/>
  <c r="D35" i="14"/>
  <c r="A36" i="14"/>
  <c r="B36" i="14"/>
  <c r="C36" i="14"/>
  <c r="D36" i="14"/>
  <c r="E36" i="14"/>
  <c r="A37" i="14"/>
  <c r="B37" i="14"/>
  <c r="C37" i="14"/>
  <c r="D37" i="14"/>
  <c r="A38" i="14"/>
  <c r="B38" i="14"/>
  <c r="C38" i="14"/>
  <c r="D38" i="14"/>
  <c r="E38" i="14"/>
  <c r="A39" i="14"/>
  <c r="B39" i="14"/>
  <c r="C39" i="14"/>
  <c r="D39" i="14"/>
  <c r="A40" i="14"/>
  <c r="B40" i="14"/>
  <c r="C40" i="14"/>
  <c r="D40" i="14"/>
  <c r="A41" i="14"/>
  <c r="B41" i="14"/>
  <c r="C41" i="14"/>
  <c r="D41" i="14"/>
  <c r="A42" i="14"/>
  <c r="B42" i="14"/>
  <c r="C42" i="14"/>
  <c r="D42" i="14"/>
  <c r="A43" i="14"/>
  <c r="B43" i="14"/>
  <c r="C43" i="14"/>
  <c r="D43" i="14"/>
  <c r="A44" i="14"/>
  <c r="B44" i="14"/>
  <c r="C44" i="14"/>
  <c r="D44" i="14"/>
  <c r="A45" i="14"/>
  <c r="B45" i="14"/>
  <c r="C45" i="14"/>
  <c r="D45" i="14"/>
  <c r="A46" i="14"/>
  <c r="B46" i="14"/>
  <c r="C46" i="14"/>
  <c r="D46" i="14"/>
  <c r="A47" i="14"/>
  <c r="B47" i="14"/>
  <c r="C47" i="14"/>
  <c r="D47" i="14"/>
  <c r="A48" i="14"/>
  <c r="B48" i="14"/>
  <c r="C48" i="14"/>
  <c r="D48" i="14"/>
  <c r="A49" i="14"/>
  <c r="B49" i="14"/>
  <c r="C49" i="14"/>
  <c r="D49" i="14"/>
  <c r="A50" i="14"/>
  <c r="B50" i="14"/>
  <c r="C50" i="14"/>
  <c r="D50" i="14"/>
  <c r="A51" i="14"/>
  <c r="B51" i="14"/>
  <c r="C51" i="14"/>
  <c r="D51" i="14"/>
  <c r="A52" i="14"/>
  <c r="B52" i="14"/>
  <c r="C52" i="14"/>
  <c r="D52" i="14"/>
  <c r="E52" i="14"/>
  <c r="A53" i="14"/>
  <c r="B53" i="14"/>
  <c r="C53" i="14"/>
  <c r="D53" i="14"/>
  <c r="A54" i="14"/>
  <c r="B54" i="14"/>
  <c r="C54" i="14"/>
  <c r="D54" i="14"/>
  <c r="A55" i="14"/>
  <c r="B55" i="14"/>
  <c r="C55" i="14"/>
  <c r="D55" i="14"/>
  <c r="A56" i="14"/>
  <c r="B56" i="14"/>
  <c r="C56" i="14"/>
  <c r="D56" i="14"/>
  <c r="E56" i="14"/>
  <c r="A57" i="14"/>
  <c r="B57" i="14"/>
  <c r="C57" i="14"/>
  <c r="D57" i="14"/>
  <c r="A58" i="14"/>
  <c r="B58" i="14"/>
  <c r="C58" i="14"/>
  <c r="D58" i="14"/>
  <c r="A59" i="14"/>
  <c r="B59" i="14"/>
  <c r="C59" i="14"/>
  <c r="D59" i="14"/>
  <c r="A60" i="14"/>
  <c r="B60" i="14"/>
  <c r="C60" i="14"/>
  <c r="D60" i="14"/>
  <c r="A12" i="14"/>
  <c r="B12" i="14"/>
  <c r="C12" i="14"/>
  <c r="D12" i="14"/>
  <c r="A13" i="14"/>
  <c r="B13" i="14"/>
  <c r="C13" i="14"/>
  <c r="D13" i="14"/>
  <c r="A14" i="14"/>
  <c r="B14" i="14"/>
  <c r="C14" i="14"/>
  <c r="D14" i="14"/>
  <c r="A15" i="14"/>
  <c r="B15" i="14"/>
  <c r="C15" i="14"/>
  <c r="D15" i="14"/>
  <c r="A16" i="14"/>
  <c r="B16" i="14"/>
  <c r="C16" i="14"/>
  <c r="D16" i="14"/>
  <c r="A17" i="14"/>
  <c r="B17" i="14"/>
  <c r="C17" i="14"/>
  <c r="D17" i="14"/>
  <c r="A18" i="14"/>
  <c r="B18" i="14"/>
  <c r="C18" i="14"/>
  <c r="D18" i="14"/>
  <c r="A19" i="14"/>
  <c r="B19" i="14"/>
  <c r="C19" i="14"/>
  <c r="D19" i="14"/>
  <c r="A20" i="14"/>
  <c r="B20" i="14"/>
  <c r="C20" i="14"/>
  <c r="D20" i="14"/>
  <c r="A21" i="14"/>
  <c r="B21" i="14"/>
  <c r="C21" i="14"/>
  <c r="D21" i="14"/>
  <c r="A22" i="14"/>
  <c r="B22" i="14"/>
  <c r="C22" i="14"/>
  <c r="D22" i="14"/>
  <c r="A23" i="14"/>
  <c r="B23" i="14"/>
  <c r="C23" i="14"/>
  <c r="D23" i="14"/>
  <c r="E23" i="14"/>
  <c r="A24" i="14"/>
  <c r="B24" i="14"/>
  <c r="C24" i="14"/>
  <c r="D24" i="14"/>
  <c r="A25" i="14"/>
  <c r="B25" i="14"/>
  <c r="C25" i="14"/>
  <c r="D25" i="14"/>
  <c r="E25" i="14"/>
  <c r="A26" i="14"/>
  <c r="B26" i="14"/>
  <c r="C26" i="14"/>
  <c r="D26" i="14"/>
  <c r="A27" i="14"/>
  <c r="B27" i="14"/>
  <c r="C27" i="14"/>
  <c r="D27" i="14"/>
  <c r="A28" i="14"/>
  <c r="B28" i="14"/>
  <c r="C28" i="14"/>
  <c r="D28" i="14"/>
  <c r="A29" i="14"/>
  <c r="B29" i="14"/>
  <c r="C29" i="14"/>
  <c r="D29" i="14"/>
  <c r="E29" i="14"/>
  <c r="A30" i="14"/>
  <c r="B30" i="14"/>
  <c r="C30" i="14"/>
  <c r="D30" i="14"/>
  <c r="A31" i="14"/>
  <c r="B31" i="14"/>
  <c r="C31" i="14"/>
  <c r="D31" i="14"/>
  <c r="E31" i="14"/>
  <c r="B11" i="14"/>
  <c r="C11" i="14"/>
  <c r="D11" i="14"/>
  <c r="A11" i="14"/>
  <c r="A120" i="14"/>
  <c r="A119" i="14"/>
  <c r="A61" i="14"/>
  <c r="E113" i="13"/>
  <c r="E108" i="14" s="1"/>
  <c r="E112" i="13"/>
  <c r="E111" i="13"/>
  <c r="E106" i="14" s="1"/>
  <c r="E110" i="13"/>
  <c r="E105" i="14" s="1"/>
  <c r="E109" i="13"/>
  <c r="E104" i="14" s="1"/>
  <c r="E108" i="13"/>
  <c r="E103" i="14" s="1"/>
  <c r="E107" i="13"/>
  <c r="E102" i="14" s="1"/>
  <c r="E106" i="13"/>
  <c r="E101" i="14" s="1"/>
  <c r="E105" i="13"/>
  <c r="E100" i="14" s="1"/>
  <c r="E100" i="13"/>
  <c r="E99" i="13"/>
  <c r="E98" i="13"/>
  <c r="E93" i="14" s="1"/>
  <c r="E97" i="13"/>
  <c r="E92" i="14" s="1"/>
  <c r="E96" i="13"/>
  <c r="E91" i="14" s="1"/>
  <c r="E95" i="13"/>
  <c r="E90" i="14" s="1"/>
  <c r="E94" i="13"/>
  <c r="E89" i="14" s="1"/>
  <c r="E93" i="13"/>
  <c r="E88" i="14" s="1"/>
  <c r="E92" i="13"/>
  <c r="E87" i="14" s="1"/>
  <c r="E91" i="13"/>
  <c r="E86" i="14" s="1"/>
  <c r="E90" i="13"/>
  <c r="E85" i="14" s="1"/>
  <c r="E89" i="13"/>
  <c r="E88" i="13"/>
  <c r="E83" i="14" s="1"/>
  <c r="E116" i="13"/>
  <c r="E115" i="13"/>
  <c r="E110" i="14" s="1"/>
  <c r="E114" i="13"/>
  <c r="E109" i="14" s="1"/>
  <c r="E104" i="13"/>
  <c r="E99" i="14" s="1"/>
  <c r="E103" i="13"/>
  <c r="E102" i="13"/>
  <c r="E97" i="14" s="1"/>
  <c r="E101" i="13"/>
  <c r="E96" i="14" s="1"/>
  <c r="E45" i="13"/>
  <c r="E45" i="14" s="1"/>
  <c r="E44" i="13"/>
  <c r="E44" i="14" s="1"/>
  <c r="E43" i="13"/>
  <c r="E43" i="14" s="1"/>
  <c r="E42" i="13"/>
  <c r="E42" i="14" s="1"/>
  <c r="E41" i="13"/>
  <c r="E41" i="14" s="1"/>
  <c r="E40" i="13"/>
  <c r="E40" i="14" s="1"/>
  <c r="E39" i="13"/>
  <c r="E39" i="14" s="1"/>
  <c r="E38" i="13"/>
  <c r="E37" i="13"/>
  <c r="E37" i="14" s="1"/>
  <c r="E36" i="13"/>
  <c r="E35" i="13"/>
  <c r="E35" i="14" s="1"/>
  <c r="E46" i="13"/>
  <c r="E46" i="14" s="1"/>
  <c r="E47" i="13"/>
  <c r="E47" i="14" s="1"/>
  <c r="E48" i="13"/>
  <c r="E48" i="14" s="1"/>
  <c r="E49" i="13"/>
  <c r="E49" i="14" s="1"/>
  <c r="E50" i="13"/>
  <c r="E50" i="14" s="1"/>
  <c r="E51" i="13"/>
  <c r="E51" i="14" s="1"/>
  <c r="E52" i="13"/>
  <c r="E53" i="13"/>
  <c r="E53" i="14" s="1"/>
  <c r="E54" i="13"/>
  <c r="E54" i="14" s="1"/>
  <c r="E55" i="13"/>
  <c r="E55" i="14" s="1"/>
  <c r="E56" i="13"/>
  <c r="E34" i="13"/>
  <c r="E34" i="14" s="1"/>
  <c r="E33" i="13"/>
  <c r="E33" i="14" s="1"/>
  <c r="E32" i="13"/>
  <c r="E32" i="14" s="1"/>
  <c r="E31" i="13"/>
  <c r="E30" i="13"/>
  <c r="E30" i="14" s="1"/>
  <c r="E29" i="13"/>
  <c r="E28" i="13"/>
  <c r="E28" i="14" s="1"/>
  <c r="E27" i="13"/>
  <c r="E27" i="14" s="1"/>
  <c r="E26" i="13"/>
  <c r="E26" i="14" s="1"/>
  <c r="E25" i="13"/>
  <c r="E24" i="13"/>
  <c r="E24" i="14" s="1"/>
  <c r="E23" i="13"/>
  <c r="E22" i="13"/>
  <c r="E22" i="14" s="1"/>
  <c r="E21" i="13"/>
  <c r="E21" i="14" s="1"/>
  <c r="E20" i="13"/>
  <c r="E20" i="14" s="1"/>
  <c r="B65" i="14" l="1"/>
  <c r="B63" i="14"/>
  <c r="B62" i="14"/>
  <c r="B126" i="14"/>
  <c r="B124" i="14"/>
  <c r="B122" i="14"/>
  <c r="B121" i="14"/>
  <c r="C120" i="14"/>
  <c r="C119" i="14"/>
  <c r="C61" i="14"/>
  <c r="D122" i="14"/>
  <c r="D63" i="14"/>
  <c r="E76" i="13" l="1"/>
  <c r="E71" i="14" s="1"/>
  <c r="E77" i="13"/>
  <c r="E72" i="14" s="1"/>
  <c r="E78" i="13"/>
  <c r="E73" i="14" s="1"/>
  <c r="E79" i="13"/>
  <c r="E74" i="14" s="1"/>
  <c r="E80" i="13"/>
  <c r="E75" i="14" s="1"/>
  <c r="E81" i="13"/>
  <c r="E76" i="14" s="1"/>
  <c r="E82" i="13"/>
  <c r="E77" i="14" s="1"/>
  <c r="E83" i="13"/>
  <c r="E78" i="14" s="1"/>
  <c r="E84" i="13"/>
  <c r="E79" i="14" s="1"/>
  <c r="E14" i="13"/>
  <c r="E14" i="14" s="1"/>
  <c r="E15" i="13"/>
  <c r="E15" i="14" s="1"/>
  <c r="E16" i="13"/>
  <c r="E16" i="14" s="1"/>
  <c r="E17" i="13"/>
  <c r="E17" i="14" s="1"/>
  <c r="E18" i="13"/>
  <c r="E18" i="14" s="1"/>
  <c r="E19" i="13"/>
  <c r="E19" i="14" s="1"/>
  <c r="B119" i="14"/>
  <c r="B120" i="14"/>
  <c r="D119" i="14"/>
  <c r="D120" i="14"/>
  <c r="E124" i="13"/>
  <c r="E119" i="14" s="1"/>
  <c r="B61" i="14"/>
  <c r="D68" i="13" l="1"/>
  <c r="E11" i="13"/>
  <c r="E11" i="14" s="1"/>
  <c r="D130" i="13" l="1"/>
  <c r="B123" i="14"/>
  <c r="B64" i="14"/>
  <c r="E74" i="13"/>
  <c r="E69" i="14" s="1"/>
  <c r="E122" i="13" l="1"/>
  <c r="E117" i="14" s="1"/>
  <c r="E75" i="13" l="1"/>
  <c r="E70" i="14" s="1"/>
  <c r="E85" i="13"/>
  <c r="E80" i="14" s="1"/>
  <c r="E86" i="13"/>
  <c r="E81" i="14" s="1"/>
  <c r="E87" i="13"/>
  <c r="E82" i="14" s="1"/>
  <c r="E117" i="13"/>
  <c r="E112" i="14" s="1"/>
  <c r="E118" i="13"/>
  <c r="E113" i="14" s="1"/>
  <c r="E119" i="13"/>
  <c r="E114" i="14" s="1"/>
  <c r="E120" i="13"/>
  <c r="E115" i="14" s="1"/>
  <c r="E121" i="13"/>
  <c r="E116" i="14" s="1"/>
  <c r="E123" i="13"/>
  <c r="E118" i="14" s="1"/>
  <c r="E12" i="13"/>
  <c r="E12" i="14" s="1"/>
  <c r="E13" i="13"/>
  <c r="E13" i="14" s="1"/>
  <c r="E57" i="13"/>
  <c r="E57" i="14" s="1"/>
  <c r="E58" i="13"/>
  <c r="E58" i="14" s="1"/>
  <c r="E59" i="13"/>
  <c r="E59" i="14" s="1"/>
  <c r="E60" i="13"/>
  <c r="E60" i="14" s="1"/>
  <c r="E125" i="13" l="1"/>
  <c r="E120" i="14" s="1"/>
  <c r="E61" i="13"/>
  <c r="E8" i="10"/>
  <c r="G8" i="10"/>
  <c r="I8" i="10"/>
  <c r="K8" i="10"/>
  <c r="M8" i="10"/>
  <c r="O8" i="10"/>
  <c r="Q8" i="10"/>
  <c r="S8" i="10"/>
  <c r="U8" i="10"/>
  <c r="W8" i="10"/>
  <c r="Y8" i="10"/>
  <c r="AA8" i="10"/>
  <c r="AC8" i="10"/>
  <c r="AE8" i="10"/>
  <c r="AG8" i="10"/>
  <c r="AI8" i="10"/>
  <c r="AK8" i="10"/>
  <c r="AL55" i="10"/>
  <c r="AM55" i="10"/>
  <c r="AL56" i="10"/>
  <c r="AM56" i="10"/>
  <c r="AL57" i="10"/>
  <c r="AM57" i="10"/>
  <c r="AL58" i="10"/>
  <c r="AM58" i="10"/>
  <c r="AN58" i="10" s="1"/>
  <c r="AL59" i="10"/>
  <c r="AM59" i="10"/>
  <c r="AN59" i="10" s="1"/>
  <c r="AL60" i="10"/>
  <c r="AM60" i="10"/>
  <c r="AN60" i="10" s="1"/>
  <c r="AL61" i="10"/>
  <c r="AM61" i="10"/>
  <c r="AN61" i="10" s="1"/>
  <c r="AL62" i="10"/>
  <c r="AM62" i="10"/>
  <c r="AN62" i="10" s="1"/>
  <c r="AL63" i="10"/>
  <c r="AM63" i="10"/>
  <c r="AL64" i="10"/>
  <c r="AM64" i="10"/>
  <c r="AN64" i="10" s="1"/>
  <c r="AL65" i="10"/>
  <c r="AM65" i="10"/>
  <c r="AL66" i="10"/>
  <c r="AM66" i="10"/>
  <c r="AN66" i="10" s="1"/>
  <c r="AL67" i="10"/>
  <c r="AM67" i="10"/>
  <c r="AN67" i="10" s="1"/>
  <c r="AL68" i="10"/>
  <c r="AM68" i="10"/>
  <c r="AL69" i="10"/>
  <c r="AM69" i="10"/>
  <c r="AL70" i="10"/>
  <c r="AM70" i="10"/>
  <c r="AL71" i="10"/>
  <c r="AM71" i="10"/>
  <c r="AL72" i="10"/>
  <c r="AM72" i="10"/>
  <c r="AL73" i="10"/>
  <c r="AM73" i="10"/>
  <c r="AL74" i="10"/>
  <c r="AM74" i="10"/>
  <c r="AL75" i="10"/>
  <c r="AM75" i="10"/>
  <c r="AL76" i="10"/>
  <c r="AM76" i="10"/>
  <c r="AN76" i="10" s="1"/>
  <c r="AL77" i="10"/>
  <c r="AM77" i="10"/>
  <c r="AL78" i="10"/>
  <c r="AM78" i="10"/>
  <c r="AN78" i="10" s="1"/>
  <c r="AL79" i="10"/>
  <c r="AM79" i="10"/>
  <c r="AN79" i="10" s="1"/>
  <c r="AL80" i="10"/>
  <c r="AM80" i="10"/>
  <c r="AN80" i="10" s="1"/>
  <c r="AL81" i="10"/>
  <c r="AM81" i="10"/>
  <c r="AN81" i="10" s="1"/>
  <c r="AL82" i="10"/>
  <c r="AM82" i="10"/>
  <c r="AN82" i="10"/>
  <c r="AL83" i="10"/>
  <c r="AM83" i="10"/>
  <c r="AN83" i="10" s="1"/>
  <c r="AL84" i="10"/>
  <c r="AM84" i="10"/>
  <c r="AN84" i="10" s="1"/>
  <c r="AL85" i="10"/>
  <c r="AM85" i="10"/>
  <c r="AN85" i="10" s="1"/>
  <c r="AL86" i="10"/>
  <c r="AM86" i="10"/>
  <c r="AN86" i="10" s="1"/>
  <c r="AL87" i="10"/>
  <c r="AM87" i="10"/>
  <c r="AL88" i="10"/>
  <c r="AM88" i="10"/>
  <c r="AL89" i="10"/>
  <c r="AM89" i="10"/>
  <c r="AL90" i="10"/>
  <c r="AM90" i="10"/>
  <c r="AN90" i="10" s="1"/>
  <c r="AL91" i="10"/>
  <c r="AM91" i="10"/>
  <c r="AN91" i="10" s="1"/>
  <c r="AL92" i="10"/>
  <c r="AM92" i="10"/>
  <c r="AN92" i="10" s="1"/>
  <c r="AL93" i="10"/>
  <c r="AM93" i="10"/>
  <c r="AN93" i="10" s="1"/>
  <c r="AL94" i="10"/>
  <c r="AM94" i="10"/>
  <c r="AN94" i="10" s="1"/>
  <c r="AL95" i="10"/>
  <c r="AM95" i="10"/>
  <c r="AN95" i="10" s="1"/>
  <c r="AL96" i="10"/>
  <c r="AM96" i="10"/>
  <c r="AL97" i="10"/>
  <c r="AM97" i="10"/>
  <c r="AN97" i="10" s="1"/>
  <c r="AL98" i="10"/>
  <c r="AM98" i="10"/>
  <c r="AN98" i="10" s="1"/>
  <c r="AL99" i="10"/>
  <c r="AM99" i="10"/>
  <c r="AN99" i="10" s="1"/>
  <c r="AL100" i="10"/>
  <c r="AM100" i="10"/>
  <c r="AN100" i="10" s="1"/>
  <c r="AL101" i="10"/>
  <c r="AM101" i="10"/>
  <c r="AN101" i="10" s="1"/>
  <c r="AL102" i="10"/>
  <c r="AM102" i="10"/>
  <c r="AL103" i="10"/>
  <c r="AM103" i="10"/>
  <c r="AL104" i="10"/>
  <c r="AM104" i="10"/>
  <c r="AN104" i="10" s="1"/>
  <c r="AL105" i="10"/>
  <c r="AM105" i="10"/>
  <c r="AN105" i="10" s="1"/>
  <c r="AL106" i="10"/>
  <c r="AM106" i="10"/>
  <c r="AN106" i="10" s="1"/>
  <c r="AL107" i="10"/>
  <c r="AM107" i="10"/>
  <c r="AL108" i="10"/>
  <c r="AM108" i="10"/>
  <c r="AN108" i="10" s="1"/>
  <c r="AL109" i="10"/>
  <c r="AM109" i="10"/>
  <c r="AL110" i="10"/>
  <c r="AM110" i="10"/>
  <c r="AL111" i="10"/>
  <c r="AM111" i="10"/>
  <c r="AN111" i="10" s="1"/>
  <c r="AL112" i="10"/>
  <c r="AM112" i="10"/>
  <c r="AL113" i="10"/>
  <c r="AM113" i="10"/>
  <c r="AN113" i="10" s="1"/>
  <c r="AL114" i="10"/>
  <c r="AM114" i="10"/>
  <c r="AL115" i="10"/>
  <c r="AM115" i="10"/>
  <c r="AN115" i="10" s="1"/>
  <c r="AL116" i="10"/>
  <c r="AM116" i="10"/>
  <c r="AN116" i="10" s="1"/>
  <c r="AL117" i="10"/>
  <c r="AM117" i="10"/>
  <c r="AN117" i="10" s="1"/>
  <c r="AL118" i="10"/>
  <c r="AM118" i="10"/>
  <c r="AN118" i="10" s="1"/>
  <c r="AL119" i="10"/>
  <c r="AM119" i="10"/>
  <c r="AN119" i="10" s="1"/>
  <c r="AL120" i="10"/>
  <c r="AM120" i="10"/>
  <c r="AN120" i="10" s="1"/>
  <c r="AL121" i="10"/>
  <c r="AM121" i="10"/>
  <c r="AL122" i="10"/>
  <c r="AM122" i="10"/>
  <c r="AN122" i="10" s="1"/>
  <c r="AL123" i="10"/>
  <c r="AM123" i="10"/>
  <c r="AN123" i="10" s="1"/>
  <c r="AL124" i="10"/>
  <c r="AM124" i="10"/>
  <c r="AN124" i="10" s="1"/>
  <c r="AL125" i="10"/>
  <c r="AM125" i="10"/>
  <c r="AN125" i="10" s="1"/>
  <c r="AL126" i="10"/>
  <c r="AM126" i="10"/>
  <c r="AN126" i="10" s="1"/>
  <c r="AL127" i="10"/>
  <c r="AM127" i="10"/>
  <c r="AL128" i="10"/>
  <c r="AM128" i="10"/>
  <c r="AN128" i="10" s="1"/>
  <c r="AL129" i="10"/>
  <c r="AM129" i="10"/>
  <c r="AN129" i="10" s="1"/>
  <c r="AL130" i="10"/>
  <c r="AM130" i="10"/>
  <c r="AN130" i="10" s="1"/>
  <c r="AL131" i="10"/>
  <c r="AM131" i="10"/>
  <c r="AN131" i="10" s="1"/>
  <c r="AL132" i="10"/>
  <c r="AM132" i="10"/>
  <c r="AN132" i="10" s="1"/>
  <c r="AL133" i="10"/>
  <c r="AM133" i="10"/>
  <c r="AL134" i="10"/>
  <c r="AM134" i="10"/>
  <c r="AN134" i="10" s="1"/>
  <c r="AL135" i="10"/>
  <c r="AM135" i="10"/>
  <c r="AN135" i="10" s="1"/>
  <c r="AL136" i="10"/>
  <c r="AM136" i="10"/>
  <c r="AN136" i="10" s="1"/>
  <c r="AL137" i="10"/>
  <c r="AM137" i="10"/>
  <c r="AN137" i="10" s="1"/>
  <c r="AL138" i="10"/>
  <c r="AM138" i="10"/>
  <c r="AL139" i="10"/>
  <c r="AM139" i="10"/>
  <c r="AL140" i="10"/>
  <c r="AM140" i="10"/>
  <c r="AL141" i="10"/>
  <c r="AM141" i="10"/>
  <c r="AL142" i="10"/>
  <c r="AM142" i="10"/>
  <c r="AL143" i="10"/>
  <c r="AM143" i="10"/>
  <c r="AL144" i="10"/>
  <c r="AM144" i="10"/>
  <c r="AL145" i="10"/>
  <c r="AM145" i="10"/>
  <c r="AL146" i="10"/>
  <c r="AM146" i="10"/>
  <c r="AN146" i="10"/>
  <c r="AL147" i="10"/>
  <c r="AM147" i="10"/>
  <c r="AN147" i="10" s="1"/>
  <c r="AL148" i="10"/>
  <c r="AM148" i="10"/>
  <c r="AN148" i="10" s="1"/>
  <c r="AL149" i="10"/>
  <c r="AM149" i="10"/>
  <c r="AN149" i="10" s="1"/>
  <c r="AL150" i="10"/>
  <c r="AM150" i="10"/>
  <c r="AN150" i="10" s="1"/>
  <c r="AL151" i="10"/>
  <c r="AM151" i="10"/>
  <c r="AN151" i="10" s="1"/>
  <c r="AL152" i="10"/>
  <c r="AM152" i="10"/>
  <c r="AN152" i="10" s="1"/>
  <c r="AL153" i="10"/>
  <c r="AM153" i="10"/>
  <c r="AL154" i="10"/>
  <c r="AM154" i="10"/>
  <c r="AN154" i="10" s="1"/>
  <c r="AL10" i="10"/>
  <c r="AM10" i="10"/>
  <c r="AL11" i="10"/>
  <c r="AM11" i="10"/>
  <c r="AN11" i="10" s="1"/>
  <c r="AL12" i="10"/>
  <c r="AM12" i="10"/>
  <c r="AL13" i="10"/>
  <c r="AM13" i="10"/>
  <c r="AN13" i="10" s="1"/>
  <c r="AL14" i="10"/>
  <c r="AM14" i="10"/>
  <c r="AL15" i="10"/>
  <c r="AM15" i="10"/>
  <c r="AL16" i="10"/>
  <c r="AM16" i="10"/>
  <c r="AL17" i="10"/>
  <c r="AM17" i="10"/>
  <c r="AN17" i="10" s="1"/>
  <c r="AL18" i="10"/>
  <c r="AM18" i="10"/>
  <c r="AL19" i="10"/>
  <c r="AM19" i="10"/>
  <c r="AL20" i="10"/>
  <c r="AM20" i="10"/>
  <c r="AN20" i="10" s="1"/>
  <c r="AL21" i="10"/>
  <c r="AM21" i="10"/>
  <c r="AL22" i="10"/>
  <c r="AM22" i="10"/>
  <c r="AL23" i="10"/>
  <c r="AM23" i="10"/>
  <c r="AN23" i="10" s="1"/>
  <c r="AL24" i="10"/>
  <c r="AM24" i="10"/>
  <c r="AL25" i="10"/>
  <c r="AM25" i="10"/>
  <c r="AL26" i="10"/>
  <c r="AM26" i="10"/>
  <c r="AN26" i="10" s="1"/>
  <c r="AL27" i="10"/>
  <c r="AM27" i="10"/>
  <c r="AN27" i="10" s="1"/>
  <c r="AL28" i="10"/>
  <c r="AM28" i="10"/>
  <c r="AL29" i="10"/>
  <c r="AM29" i="10"/>
  <c r="AL30" i="10"/>
  <c r="AM30" i="10"/>
  <c r="AN30" i="10" s="1"/>
  <c r="AL31" i="10"/>
  <c r="AM31" i="10"/>
  <c r="AL32" i="10"/>
  <c r="AM32" i="10"/>
  <c r="AN32" i="10" s="1"/>
  <c r="AL33" i="10"/>
  <c r="AM33" i="10"/>
  <c r="AN33" i="10" s="1"/>
  <c r="AL34" i="10"/>
  <c r="AM34" i="10"/>
  <c r="AN34" i="10" s="1"/>
  <c r="AL35" i="10"/>
  <c r="AM35" i="10"/>
  <c r="AN35" i="10" s="1"/>
  <c r="AL36" i="10"/>
  <c r="AM36" i="10"/>
  <c r="AN36" i="10" s="1"/>
  <c r="AL37" i="10"/>
  <c r="AM37" i="10"/>
  <c r="AN37" i="10" s="1"/>
  <c r="AL38" i="10"/>
  <c r="AM38" i="10"/>
  <c r="AN38" i="10" s="1"/>
  <c r="AL39" i="10"/>
  <c r="AM39" i="10"/>
  <c r="AL40" i="10"/>
  <c r="AM40" i="10"/>
  <c r="AL41" i="10"/>
  <c r="AN41" i="10" s="1"/>
  <c r="AM41" i="10"/>
  <c r="AL42" i="10"/>
  <c r="AM42" i="10"/>
  <c r="AN42" i="10" s="1"/>
  <c r="AL43" i="10"/>
  <c r="AM43" i="10"/>
  <c r="AN43" i="10" s="1"/>
  <c r="AL44" i="10"/>
  <c r="AM44" i="10"/>
  <c r="AL45" i="10"/>
  <c r="AM45" i="10"/>
  <c r="AN45" i="10" s="1"/>
  <c r="AL46" i="10"/>
  <c r="AM46" i="10"/>
  <c r="AL47" i="10"/>
  <c r="AM47" i="10"/>
  <c r="AL48" i="10"/>
  <c r="AM48" i="10"/>
  <c r="AL49" i="10"/>
  <c r="AM49" i="10"/>
  <c r="AL50" i="10"/>
  <c r="AM50" i="10"/>
  <c r="AL51" i="10"/>
  <c r="AM51" i="10"/>
  <c r="AN51" i="10" s="1"/>
  <c r="AL52" i="10"/>
  <c r="AM52" i="10"/>
  <c r="AE7" i="10"/>
  <c r="AE3" i="10"/>
  <c r="V7" i="10"/>
  <c r="W7" i="10" s="1"/>
  <c r="T7" i="10"/>
  <c r="U7" i="10" s="1"/>
  <c r="R7" i="10"/>
  <c r="S7" i="10" s="1"/>
  <c r="P7" i="10"/>
  <c r="Q7" i="10" s="1"/>
  <c r="N7" i="10"/>
  <c r="O7" i="10" s="1"/>
  <c r="L7" i="10"/>
  <c r="M7" i="10" s="1"/>
  <c r="J7" i="10"/>
  <c r="K7" i="10" s="1"/>
  <c r="H7" i="10"/>
  <c r="I7" i="10" s="1"/>
  <c r="F7" i="10"/>
  <c r="G7" i="10" s="1"/>
  <c r="D7" i="10"/>
  <c r="E7" i="10" s="1"/>
  <c r="S3" i="10"/>
  <c r="AK7" i="10"/>
  <c r="AI7" i="10"/>
  <c r="AG7" i="10"/>
  <c r="AC7" i="10"/>
  <c r="AA7" i="10"/>
  <c r="Y7" i="10"/>
  <c r="AN65" i="8"/>
  <c r="E3" i="10"/>
  <c r="G3" i="10"/>
  <c r="I3" i="10"/>
  <c r="K3" i="10"/>
  <c r="M3" i="10"/>
  <c r="O3" i="10"/>
  <c r="Q3" i="10"/>
  <c r="U3" i="10"/>
  <c r="W3" i="10"/>
  <c r="Y3" i="10"/>
  <c r="AA3" i="10"/>
  <c r="AC3" i="10"/>
  <c r="AG3" i="10"/>
  <c r="AI3" i="10"/>
  <c r="AK3" i="10"/>
  <c r="AL9" i="10"/>
  <c r="AM9" i="10"/>
  <c r="AN9" i="10" s="1"/>
  <c r="AL54" i="10"/>
  <c r="AM54" i="10"/>
  <c r="AN54" i="10" s="1"/>
  <c r="E3" i="8"/>
  <c r="G3" i="8"/>
  <c r="I3" i="8"/>
  <c r="M3" i="8"/>
  <c r="O3" i="8"/>
  <c r="Q3" i="8"/>
  <c r="S3" i="8"/>
  <c r="U3" i="8"/>
  <c r="W3" i="8"/>
  <c r="Y3" i="8"/>
  <c r="AA3" i="8"/>
  <c r="AC3" i="8"/>
  <c r="AE3" i="8"/>
  <c r="AG3" i="8"/>
  <c r="AI3" i="8"/>
  <c r="AK3" i="8"/>
  <c r="D7" i="8"/>
  <c r="G7" i="8"/>
  <c r="H7" i="8"/>
  <c r="I7" i="8" s="1"/>
  <c r="J7" i="8"/>
  <c r="L7" i="8"/>
  <c r="M7" i="8" s="1"/>
  <c r="AL9" i="8"/>
  <c r="AM9" i="8"/>
  <c r="AL10" i="8"/>
  <c r="AM10" i="8"/>
  <c r="K11" i="8"/>
  <c r="AL11" i="8"/>
  <c r="AL12" i="8"/>
  <c r="AM12" i="8"/>
  <c r="AL13" i="8"/>
  <c r="AM13" i="8"/>
  <c r="AL14" i="8"/>
  <c r="AM14" i="8"/>
  <c r="AL15" i="8"/>
  <c r="AM15" i="8"/>
  <c r="AL16" i="8"/>
  <c r="AM16" i="8"/>
  <c r="AL17" i="8"/>
  <c r="AM17" i="8"/>
  <c r="AL18" i="8"/>
  <c r="AM18" i="8"/>
  <c r="AL19" i="8"/>
  <c r="AM19" i="8"/>
  <c r="AL20" i="8"/>
  <c r="AM20" i="8"/>
  <c r="AL21" i="8"/>
  <c r="AM21" i="8"/>
  <c r="AN21" i="8" s="1"/>
  <c r="AL22" i="8"/>
  <c r="AM22" i="8"/>
  <c r="AN22" i="8" s="1"/>
  <c r="AL23" i="8"/>
  <c r="AM23" i="8"/>
  <c r="AL24" i="8"/>
  <c r="AM24" i="8"/>
  <c r="AN24" i="8" s="1"/>
  <c r="AL25" i="8"/>
  <c r="AM25" i="8"/>
  <c r="AN25" i="8" s="1"/>
  <c r="AL26" i="8"/>
  <c r="AM26" i="8"/>
  <c r="AL27" i="8"/>
  <c r="AM27" i="8"/>
  <c r="AN27" i="8" s="1"/>
  <c r="AL28" i="8"/>
  <c r="AM28" i="8"/>
  <c r="AN28" i="8" s="1"/>
  <c r="AL29" i="8"/>
  <c r="AM29" i="8"/>
  <c r="AN29" i="8" s="1"/>
  <c r="AL30" i="8"/>
  <c r="AM30" i="8"/>
  <c r="AN30" i="8" s="1"/>
  <c r="AL31" i="8"/>
  <c r="AM31" i="8"/>
  <c r="AN31" i="8" s="1"/>
  <c r="AL32" i="8"/>
  <c r="AM32" i="8"/>
  <c r="AN32" i="8" s="1"/>
  <c r="AL33" i="8"/>
  <c r="AM33" i="8"/>
  <c r="AN33" i="8" s="1"/>
  <c r="AL34" i="8"/>
  <c r="AM34" i="8"/>
  <c r="AL35" i="8"/>
  <c r="AM35" i="8"/>
  <c r="AL36" i="8"/>
  <c r="AM36" i="8"/>
  <c r="AL37" i="8"/>
  <c r="AM37" i="8"/>
  <c r="J38" i="8"/>
  <c r="AL38" i="8" s="1"/>
  <c r="AL39" i="8"/>
  <c r="AM39" i="8"/>
  <c r="AL40" i="8"/>
  <c r="AM40" i="8"/>
  <c r="AN40" i="8" s="1"/>
  <c r="AL42" i="8"/>
  <c r="AM42" i="8"/>
  <c r="AN42" i="8" s="1"/>
  <c r="AL43" i="8"/>
  <c r="AM43" i="8"/>
  <c r="AL44" i="8"/>
  <c r="AM44" i="8"/>
  <c r="AN44" i="8" s="1"/>
  <c r="AL45" i="8"/>
  <c r="AM45" i="8"/>
  <c r="AN45" i="8" s="1"/>
  <c r="AL46" i="8"/>
  <c r="AM46" i="8"/>
  <c r="AL47" i="8"/>
  <c r="AM47" i="8"/>
  <c r="J48" i="8"/>
  <c r="AL48" i="8" s="1"/>
  <c r="AL49" i="8"/>
  <c r="AM49" i="8"/>
  <c r="AL50" i="8"/>
  <c r="AM50" i="8"/>
  <c r="AL51" i="8"/>
  <c r="AM51" i="8"/>
  <c r="J52" i="8"/>
  <c r="AL52" i="8" s="1"/>
  <c r="AL53" i="8"/>
  <c r="AM53" i="8"/>
  <c r="J54" i="8"/>
  <c r="AL54" i="8" s="1"/>
  <c r="AL55" i="8"/>
  <c r="AM55" i="8"/>
  <c r="AN55" i="8" s="1"/>
  <c r="AL56" i="8"/>
  <c r="AM56" i="8"/>
  <c r="AL57" i="8"/>
  <c r="AM57" i="8"/>
  <c r="AL58" i="8"/>
  <c r="AM58" i="8"/>
  <c r="AL59" i="8"/>
  <c r="AM59" i="8"/>
  <c r="AL60" i="8"/>
  <c r="AM60" i="8"/>
  <c r="AN60" i="8" s="1"/>
  <c r="AL61" i="8"/>
  <c r="AM61" i="8"/>
  <c r="AL62" i="8"/>
  <c r="AM62" i="8"/>
  <c r="AN62" i="8" s="1"/>
  <c r="AL63" i="8"/>
  <c r="AM63" i="8"/>
  <c r="AN63" i="8" s="1"/>
  <c r="AL64" i="8"/>
  <c r="AM64" i="8"/>
  <c r="AL66" i="8"/>
  <c r="AM66" i="8"/>
  <c r="AN66" i="8" s="1"/>
  <c r="AL67" i="8"/>
  <c r="AM67" i="8"/>
  <c r="AN67" i="8" s="1"/>
  <c r="AL68" i="8"/>
  <c r="AM68" i="8"/>
  <c r="AN68" i="8" s="1"/>
  <c r="AL69" i="8"/>
  <c r="AM69" i="8"/>
  <c r="AL70" i="8"/>
  <c r="AM70" i="8"/>
  <c r="AL71" i="8"/>
  <c r="AM71" i="8"/>
  <c r="AL72" i="8"/>
  <c r="AM72" i="8"/>
  <c r="AN72" i="8"/>
  <c r="AL73" i="8"/>
  <c r="AM73" i="8"/>
  <c r="AN73" i="8" s="1"/>
  <c r="AL74" i="8"/>
  <c r="AM74" i="8"/>
  <c r="AN74" i="8" s="1"/>
  <c r="AL75" i="8"/>
  <c r="AM75" i="8"/>
  <c r="AN75" i="8" s="1"/>
  <c r="AL76" i="8"/>
  <c r="AM76" i="8"/>
  <c r="AN76" i="8" s="1"/>
  <c r="AL77" i="8"/>
  <c r="AM77" i="8"/>
  <c r="AL78" i="8"/>
  <c r="AM78" i="8"/>
  <c r="AN78" i="8" s="1"/>
  <c r="AL79" i="8"/>
  <c r="AM79" i="8"/>
  <c r="AN79" i="8" s="1"/>
  <c r="AL80" i="8"/>
  <c r="AM80" i="8"/>
  <c r="AN80" i="8" s="1"/>
  <c r="AL81" i="8"/>
  <c r="AM81" i="8"/>
  <c r="AL82" i="8"/>
  <c r="AM82" i="8"/>
  <c r="AL83" i="8"/>
  <c r="AM83" i="8"/>
  <c r="AL84" i="8"/>
  <c r="AM84" i="8"/>
  <c r="AL85" i="8"/>
  <c r="AM85" i="8"/>
  <c r="J86" i="8"/>
  <c r="AL87" i="8"/>
  <c r="AM87" i="8"/>
  <c r="AL88" i="8"/>
  <c r="AM88" i="8"/>
  <c r="AN88" i="8" s="1"/>
  <c r="AL89" i="8"/>
  <c r="AM89" i="8"/>
  <c r="AL90" i="8"/>
  <c r="AM90" i="8"/>
  <c r="AN90" i="8" s="1"/>
  <c r="AL91" i="8"/>
  <c r="AM91" i="8"/>
  <c r="AL92" i="8"/>
  <c r="AM92" i="8"/>
  <c r="AN92" i="8" s="1"/>
  <c r="AL93" i="8"/>
  <c r="AM93" i="8"/>
  <c r="AN93" i="8" s="1"/>
  <c r="AL94" i="8"/>
  <c r="AM94" i="8"/>
  <c r="AL95" i="8"/>
  <c r="AM95" i="8"/>
  <c r="AL96" i="8"/>
  <c r="AM96" i="8"/>
  <c r="AN96" i="8" s="1"/>
  <c r="AL97" i="8"/>
  <c r="AM97" i="8"/>
  <c r="AN97" i="8"/>
  <c r="AL98" i="8"/>
  <c r="AM98" i="8"/>
  <c r="AN98" i="8" s="1"/>
  <c r="AL99" i="8"/>
  <c r="AM99" i="8"/>
  <c r="AN99" i="8" s="1"/>
  <c r="AL100" i="8"/>
  <c r="AM100" i="8"/>
  <c r="AN100" i="8" s="1"/>
  <c r="AL101" i="8"/>
  <c r="AM101" i="8"/>
  <c r="AN101" i="8" s="1"/>
  <c r="AL102" i="8"/>
  <c r="AM102" i="8"/>
  <c r="AL103" i="8"/>
  <c r="AM103" i="8"/>
  <c r="AL104" i="8"/>
  <c r="AM104" i="8"/>
  <c r="AN104" i="8" s="1"/>
  <c r="AL105" i="8"/>
  <c r="AM105" i="8"/>
  <c r="AN105" i="8" s="1"/>
  <c r="AL106" i="8"/>
  <c r="AM106" i="8"/>
  <c r="AN106" i="8" s="1"/>
  <c r="AL107" i="8"/>
  <c r="AM107" i="8"/>
  <c r="AN107" i="8" s="1"/>
  <c r="J108" i="8"/>
  <c r="AL108" i="8" s="1"/>
  <c r="J109" i="8"/>
  <c r="AL109" i="8" s="1"/>
  <c r="AL110" i="8"/>
  <c r="AM110" i="8"/>
  <c r="AN110" i="8" s="1"/>
  <c r="J111" i="8"/>
  <c r="AL111" i="8" s="1"/>
  <c r="AL112" i="8"/>
  <c r="AN112" i="8" s="1"/>
  <c r="AM112" i="8"/>
  <c r="AL113" i="8"/>
  <c r="AM113" i="8"/>
  <c r="AL114" i="8"/>
  <c r="AM114" i="8"/>
  <c r="AN114" i="8" s="1"/>
  <c r="AL115" i="8"/>
  <c r="AM115" i="8"/>
  <c r="AN115" i="8" s="1"/>
  <c r="AL116" i="8"/>
  <c r="AM116" i="8"/>
  <c r="AN116" i="8" s="1"/>
  <c r="AL117" i="8"/>
  <c r="AM117" i="8"/>
  <c r="AL118" i="8"/>
  <c r="AM118" i="8"/>
  <c r="AL119" i="8"/>
  <c r="AM119" i="8"/>
  <c r="AL120" i="8"/>
  <c r="AM120" i="8"/>
  <c r="AN120" i="8" s="1"/>
  <c r="AL121" i="8"/>
  <c r="AM121" i="8"/>
  <c r="AN121" i="8" s="1"/>
  <c r="AL122" i="8"/>
  <c r="AM122" i="8"/>
  <c r="AN122" i="8" s="1"/>
  <c r="AL123" i="8"/>
  <c r="AM123" i="8"/>
  <c r="AL124" i="8"/>
  <c r="AM124" i="8"/>
  <c r="E3" i="6"/>
  <c r="G3" i="6"/>
  <c r="I3" i="6"/>
  <c r="K3" i="6"/>
  <c r="M3" i="6"/>
  <c r="O3" i="6"/>
  <c r="Q3" i="6"/>
  <c r="S3" i="6"/>
  <c r="U3" i="6"/>
  <c r="W3" i="6"/>
  <c r="Y3" i="6"/>
  <c r="AA3" i="6"/>
  <c r="AC3" i="6"/>
  <c r="AE3" i="6"/>
  <c r="AG3" i="6"/>
  <c r="AI3" i="6"/>
  <c r="AK3" i="6"/>
  <c r="AM3" i="6"/>
  <c r="AO3" i="6"/>
  <c r="AQ3" i="6"/>
  <c r="AS3" i="6"/>
  <c r="D7" i="6"/>
  <c r="E7" i="6" s="1"/>
  <c r="F7" i="6"/>
  <c r="G7" i="6" s="1"/>
  <c r="H7" i="6"/>
  <c r="I7" i="6" s="1"/>
  <c r="K7" i="6"/>
  <c r="M7" i="6"/>
  <c r="O7" i="6"/>
  <c r="Q7" i="6"/>
  <c r="S7" i="6"/>
  <c r="U7" i="6"/>
  <c r="W7" i="6"/>
  <c r="Y7" i="6"/>
  <c r="AA7" i="6"/>
  <c r="AC7" i="6"/>
  <c r="AE7" i="6"/>
  <c r="AG7" i="6"/>
  <c r="AI7" i="6"/>
  <c r="AK7" i="6"/>
  <c r="AM7" i="6"/>
  <c r="AO7" i="6"/>
  <c r="AQ7" i="6"/>
  <c r="AS7" i="6"/>
  <c r="AZ9" i="6"/>
  <c r="BA9" i="6"/>
  <c r="BB9" i="6" s="1"/>
  <c r="AZ10" i="6"/>
  <c r="BA10" i="6"/>
  <c r="AZ11" i="6"/>
  <c r="BA11" i="6"/>
  <c r="AZ12" i="6"/>
  <c r="BA12" i="6"/>
  <c r="AZ13" i="6"/>
  <c r="BA13" i="6"/>
  <c r="AZ14" i="6"/>
  <c r="BA14" i="6"/>
  <c r="AZ15" i="6"/>
  <c r="BA15" i="6"/>
  <c r="AZ16" i="6"/>
  <c r="BA16" i="6"/>
  <c r="BB16" i="6" s="1"/>
  <c r="AZ17" i="6"/>
  <c r="BA17" i="6"/>
  <c r="BB17" i="6" s="1"/>
  <c r="AZ18" i="6"/>
  <c r="BA18" i="6"/>
  <c r="AZ19" i="6"/>
  <c r="BA19" i="6"/>
  <c r="AZ20" i="6"/>
  <c r="BA20" i="6"/>
  <c r="AZ21" i="6"/>
  <c r="BA21" i="6"/>
  <c r="BB21" i="6" s="1"/>
  <c r="AZ22" i="6"/>
  <c r="BA22" i="6"/>
  <c r="AZ23" i="6"/>
  <c r="BA23" i="6"/>
  <c r="AZ24" i="6"/>
  <c r="BA24" i="6"/>
  <c r="AZ25" i="6"/>
  <c r="BA25" i="6"/>
  <c r="AZ26" i="6"/>
  <c r="BA26" i="6"/>
  <c r="AZ27" i="6"/>
  <c r="BA27" i="6"/>
  <c r="AZ28" i="6"/>
  <c r="BA28" i="6"/>
  <c r="AZ29" i="6"/>
  <c r="BA29" i="6"/>
  <c r="AZ30" i="6"/>
  <c r="BA30" i="6"/>
  <c r="AZ31" i="6"/>
  <c r="BA31" i="6"/>
  <c r="AZ32" i="6"/>
  <c r="BA32" i="6"/>
  <c r="AZ33" i="6"/>
  <c r="BA33" i="6"/>
  <c r="AZ34" i="6"/>
  <c r="BA34" i="6"/>
  <c r="AZ35" i="6"/>
  <c r="BA35" i="6"/>
  <c r="AZ36" i="6"/>
  <c r="BA36" i="6"/>
  <c r="AZ37" i="6"/>
  <c r="BB37" i="6" s="1"/>
  <c r="BA37" i="6"/>
  <c r="AZ38" i="6"/>
  <c r="BA38" i="6"/>
  <c r="AZ40" i="6"/>
  <c r="BA40" i="6"/>
  <c r="BB40" i="6" s="1"/>
  <c r="AZ41" i="6"/>
  <c r="BA41" i="6"/>
  <c r="BB41" i="6" s="1"/>
  <c r="AZ42" i="6"/>
  <c r="BA42" i="6"/>
  <c r="AZ43" i="6"/>
  <c r="BA43" i="6"/>
  <c r="AZ44" i="6"/>
  <c r="BA44" i="6"/>
  <c r="AZ45" i="6"/>
  <c r="BA45" i="6"/>
  <c r="AZ46" i="6"/>
  <c r="BA46" i="6"/>
  <c r="AZ47" i="6"/>
  <c r="BA47" i="6"/>
  <c r="AZ48" i="6"/>
  <c r="BA48" i="6"/>
  <c r="BB48" i="6" s="1"/>
  <c r="AZ49" i="6"/>
  <c r="BA49" i="6"/>
  <c r="BB49" i="6" s="1"/>
  <c r="AZ50" i="6"/>
  <c r="BA50" i="6"/>
  <c r="AZ51" i="6"/>
  <c r="BA51" i="6"/>
  <c r="AZ52" i="6"/>
  <c r="BA52" i="6"/>
  <c r="AZ53" i="6"/>
  <c r="BA53" i="6"/>
  <c r="AZ54" i="6"/>
  <c r="BA54" i="6"/>
  <c r="BB54" i="6" s="1"/>
  <c r="AZ55" i="6"/>
  <c r="BA55" i="6"/>
  <c r="AZ56" i="6"/>
  <c r="BA56" i="6"/>
  <c r="AZ57" i="6"/>
  <c r="BA57" i="6"/>
  <c r="AZ58" i="6"/>
  <c r="BA58" i="6"/>
  <c r="AZ59" i="6"/>
  <c r="BA59" i="6"/>
  <c r="AZ60" i="6"/>
  <c r="BA60" i="6"/>
  <c r="AZ61" i="6"/>
  <c r="BA61" i="6"/>
  <c r="AZ62" i="6"/>
  <c r="BA62" i="6"/>
  <c r="AZ63" i="6"/>
  <c r="BA63" i="6"/>
  <c r="AZ64" i="6"/>
  <c r="BA64" i="6"/>
  <c r="AZ65" i="6"/>
  <c r="BA65" i="6"/>
  <c r="AZ66" i="6"/>
  <c r="BA66" i="6"/>
  <c r="AZ67" i="6"/>
  <c r="BA67" i="6"/>
  <c r="AZ68" i="6"/>
  <c r="BA68" i="6"/>
  <c r="AZ69" i="6"/>
  <c r="BA69" i="6"/>
  <c r="AZ70" i="6"/>
  <c r="BA70" i="6"/>
  <c r="AZ71" i="6"/>
  <c r="BA71" i="6"/>
  <c r="AZ72" i="6"/>
  <c r="BA72" i="6"/>
  <c r="AZ73" i="6"/>
  <c r="BA73" i="6"/>
  <c r="AZ74" i="6"/>
  <c r="BA74" i="6"/>
  <c r="AZ75" i="6"/>
  <c r="BA75" i="6"/>
  <c r="AZ76" i="6"/>
  <c r="BA76" i="6"/>
  <c r="AZ77" i="6"/>
  <c r="BA77" i="6"/>
  <c r="AZ78" i="6"/>
  <c r="BA78" i="6"/>
  <c r="AZ79" i="6"/>
  <c r="BA79" i="6"/>
  <c r="AZ80" i="6"/>
  <c r="BA80" i="6"/>
  <c r="AZ81" i="6"/>
  <c r="BA81" i="6"/>
  <c r="AZ82" i="6"/>
  <c r="BA82" i="6"/>
  <c r="AZ83" i="6"/>
  <c r="BA83" i="6"/>
  <c r="AZ84" i="6"/>
  <c r="BA84" i="6"/>
  <c r="AZ85" i="6"/>
  <c r="BA85" i="6"/>
  <c r="AZ86" i="6"/>
  <c r="BA86" i="6"/>
  <c r="AZ87" i="6"/>
  <c r="BA87" i="6"/>
  <c r="AZ88" i="6"/>
  <c r="BA88" i="6"/>
  <c r="AZ89" i="6"/>
  <c r="BA89" i="6"/>
  <c r="AZ90" i="6"/>
  <c r="BA90" i="6"/>
  <c r="AZ91" i="6"/>
  <c r="BA91" i="6"/>
  <c r="AZ92" i="6"/>
  <c r="BA92" i="6"/>
  <c r="AZ93" i="6"/>
  <c r="BA93" i="6"/>
  <c r="AZ94" i="6"/>
  <c r="BB94" i="6" s="1"/>
  <c r="BA94" i="6"/>
  <c r="AZ95" i="6"/>
  <c r="BA95" i="6"/>
  <c r="AZ96" i="6"/>
  <c r="BA96" i="6"/>
  <c r="BB96" i="6" s="1"/>
  <c r="AZ97" i="6"/>
  <c r="BA97" i="6"/>
  <c r="AZ98" i="6"/>
  <c r="BA98" i="6"/>
  <c r="AZ99" i="6"/>
  <c r="BA99" i="6"/>
  <c r="AZ100" i="6"/>
  <c r="BA100" i="6"/>
  <c r="AZ101" i="6"/>
  <c r="BA101" i="6"/>
  <c r="AZ102" i="6"/>
  <c r="BA102" i="6"/>
  <c r="AZ103" i="6"/>
  <c r="BA103" i="6"/>
  <c r="AZ104" i="6"/>
  <c r="BA104" i="6"/>
  <c r="AZ105" i="6"/>
  <c r="BA105" i="6"/>
  <c r="AZ106" i="6"/>
  <c r="BA106" i="6"/>
  <c r="AZ107" i="6"/>
  <c r="BA107" i="6"/>
  <c r="AZ108" i="6"/>
  <c r="BA108" i="6"/>
  <c r="K7" i="8"/>
  <c r="BB89" i="6" l="1"/>
  <c r="BB86" i="6"/>
  <c r="BB80" i="6"/>
  <c r="BB65" i="6"/>
  <c r="BB56" i="6"/>
  <c r="BB32" i="6"/>
  <c r="AN56" i="8"/>
  <c r="AN23" i="8"/>
  <c r="AN17" i="8"/>
  <c r="AN49" i="10"/>
  <c r="AN28" i="10"/>
  <c r="AN19" i="10"/>
  <c r="AN141" i="10"/>
  <c r="AN109" i="10"/>
  <c r="AN77" i="10"/>
  <c r="BB106" i="6"/>
  <c r="BB97" i="6"/>
  <c r="BB88" i="6"/>
  <c r="BB70" i="6"/>
  <c r="BB64" i="6"/>
  <c r="BB58" i="6"/>
  <c r="BB25" i="6"/>
  <c r="AM108" i="8"/>
  <c r="AN108" i="8" s="1"/>
  <c r="AN64" i="8"/>
  <c r="AN58" i="8"/>
  <c r="AN70" i="10"/>
  <c r="AN114" i="10"/>
  <c r="BB72" i="6"/>
  <c r="BB66" i="6"/>
  <c r="BB57" i="6"/>
  <c r="BB33" i="6"/>
  <c r="BB24" i="6"/>
  <c r="AN84" i="8"/>
  <c r="AN81" i="8"/>
  <c r="AN50" i="8"/>
  <c r="AN18" i="8"/>
  <c r="AN50" i="10"/>
  <c r="AN44" i="10"/>
  <c r="AN107" i="10"/>
  <c r="AN69" i="10"/>
  <c r="BB102" i="6"/>
  <c r="BB78" i="6"/>
  <c r="BB15" i="6"/>
  <c r="AN59" i="8"/>
  <c r="AN43" i="8"/>
  <c r="AN26" i="8"/>
  <c r="K3" i="8"/>
  <c r="AN52" i="10"/>
  <c r="AN29" i="10"/>
  <c r="AN21" i="10"/>
  <c r="AN75" i="10"/>
  <c r="AN12" i="10"/>
  <c r="AN142" i="10"/>
  <c r="AN74" i="10"/>
  <c r="AN89" i="8"/>
  <c r="BB13" i="6"/>
  <c r="AN49" i="8"/>
  <c r="AN133" i="10"/>
  <c r="BB29" i="6"/>
  <c r="BB98" i="6"/>
  <c r="BB90" i="6"/>
  <c r="AM109" i="8"/>
  <c r="AN39" i="8"/>
  <c r="AN15" i="8"/>
  <c r="AN18" i="10"/>
  <c r="AN110" i="10"/>
  <c r="BB46" i="6"/>
  <c r="BB105" i="6"/>
  <c r="BB82" i="6"/>
  <c r="BB74" i="6"/>
  <c r="AN124" i="8"/>
  <c r="AN10" i="10"/>
  <c r="AN140" i="10"/>
  <c r="AN102" i="10"/>
  <c r="BB104" i="6"/>
  <c r="BB81" i="6"/>
  <c r="BB73" i="6"/>
  <c r="BB50" i="6"/>
  <c r="BB42" i="6"/>
  <c r="AN123" i="8"/>
  <c r="AN14" i="8"/>
  <c r="AN25" i="10"/>
  <c r="AN139" i="10"/>
  <c r="AN138" i="10"/>
  <c r="BB62" i="6"/>
  <c r="AM52" i="8"/>
  <c r="AN52" i="8" s="1"/>
  <c r="BB31" i="6"/>
  <c r="BB23" i="6"/>
  <c r="AN113" i="8"/>
  <c r="AN83" i="8"/>
  <c r="AN34" i="8"/>
  <c r="AN68" i="10"/>
  <c r="D62" i="13"/>
  <c r="D62" i="14" s="1"/>
  <c r="E61" i="14"/>
  <c r="BB107" i="6"/>
  <c r="BB93" i="6"/>
  <c r="BB91" i="6"/>
  <c r="BB77" i="6"/>
  <c r="BB75" i="6"/>
  <c r="BB61" i="6"/>
  <c r="BB59" i="6"/>
  <c r="BB45" i="6"/>
  <c r="BB43" i="6"/>
  <c r="BB28" i="6"/>
  <c r="BB26" i="6"/>
  <c r="BB12" i="6"/>
  <c r="BB10" i="6"/>
  <c r="AN119" i="8"/>
  <c r="AN117" i="8"/>
  <c r="AN77" i="8"/>
  <c r="AN70" i="8"/>
  <c r="AN53" i="8"/>
  <c r="AM48" i="8"/>
  <c r="AN48" i="8" s="1"/>
  <c r="AN46" i="8"/>
  <c r="AM38" i="8"/>
  <c r="AN38" i="8" s="1"/>
  <c r="AN36" i="8"/>
  <c r="AN20" i="8"/>
  <c r="AN13" i="8"/>
  <c r="AM11" i="8"/>
  <c r="AN11" i="8" s="1"/>
  <c r="AN10" i="8"/>
  <c r="AN47" i="10"/>
  <c r="AN40" i="10"/>
  <c r="AN31" i="10"/>
  <c r="AN24" i="10"/>
  <c r="AN22" i="10"/>
  <c r="AN15" i="10"/>
  <c r="AN153" i="10"/>
  <c r="AN144" i="10"/>
  <c r="AN121" i="10"/>
  <c r="AN112" i="10"/>
  <c r="AN103" i="10"/>
  <c r="AN96" i="10"/>
  <c r="AN89" i="10"/>
  <c r="AN87" i="10"/>
  <c r="AN73" i="10"/>
  <c r="AN71" i="10"/>
  <c r="AN57" i="10"/>
  <c r="AN55" i="10"/>
  <c r="BB101" i="6"/>
  <c r="BB99" i="6"/>
  <c r="BB85" i="6"/>
  <c r="BB83" i="6"/>
  <c r="BB69" i="6"/>
  <c r="BB67" i="6"/>
  <c r="BB53" i="6"/>
  <c r="BB51" i="6"/>
  <c r="BB36" i="6"/>
  <c r="BB34" i="6"/>
  <c r="BB20" i="6"/>
  <c r="BB18" i="6"/>
  <c r="AN118" i="8"/>
  <c r="AM111" i="8"/>
  <c r="AN111" i="8" s="1"/>
  <c r="AN85" i="8"/>
  <c r="AN71" i="8"/>
  <c r="AN69" i="8"/>
  <c r="AN61" i="8"/>
  <c r="AM54" i="8"/>
  <c r="AN54" i="8" s="1"/>
  <c r="AN47" i="8"/>
  <c r="AN37" i="8"/>
  <c r="AN35" i="8"/>
  <c r="AN19" i="8"/>
  <c r="AN12" i="8"/>
  <c r="AN9" i="8"/>
  <c r="AN48" i="10"/>
  <c r="AN46" i="10"/>
  <c r="AN39" i="10"/>
  <c r="AN16" i="10"/>
  <c r="AN14" i="10"/>
  <c r="AN145" i="10"/>
  <c r="AN143" i="10"/>
  <c r="AN127" i="10"/>
  <c r="AN88" i="10"/>
  <c r="AN72" i="10"/>
  <c r="AN65" i="10"/>
  <c r="AN63" i="10"/>
  <c r="AN56" i="10"/>
  <c r="AN109" i="8"/>
  <c r="AN103" i="8"/>
  <c r="AN95" i="8"/>
  <c r="AN87" i="8"/>
  <c r="AN57" i="8"/>
  <c r="BB103" i="6"/>
  <c r="BB95" i="6"/>
  <c r="BB87" i="6"/>
  <c r="BB79" i="6"/>
  <c r="BB71" i="6"/>
  <c r="BB63" i="6"/>
  <c r="BB55" i="6"/>
  <c r="BB47" i="6"/>
  <c r="BB38" i="6"/>
  <c r="BB35" i="6"/>
  <c r="BB30" i="6"/>
  <c r="BB27" i="6"/>
  <c r="BB22" i="6"/>
  <c r="BB19" i="6"/>
  <c r="BB14" i="6"/>
  <c r="BB11" i="6"/>
  <c r="AL86" i="8"/>
  <c r="AM86" i="8"/>
  <c r="AN86" i="8" s="1"/>
  <c r="BB108" i="6"/>
  <c r="BB100" i="6"/>
  <c r="BB92" i="6"/>
  <c r="BB84" i="6"/>
  <c r="BB76" i="6"/>
  <c r="BB68" i="6"/>
  <c r="BB60" i="6"/>
  <c r="BB52" i="6"/>
  <c r="BB44" i="6"/>
  <c r="AN102" i="8"/>
  <c r="AN94" i="8"/>
  <c r="AN91" i="8"/>
  <c r="AN82" i="8"/>
  <c r="AN51" i="8"/>
  <c r="AN16" i="8"/>
  <c r="E64" i="13" l="1"/>
  <c r="D70" i="13" s="1"/>
  <c r="D65" i="14" s="1"/>
  <c r="D126" i="13"/>
  <c r="D121" i="14" s="1"/>
  <c r="E68" i="13" l="1"/>
  <c r="E64" i="14" s="1"/>
  <c r="E63" i="14"/>
  <c r="E128" i="13"/>
  <c r="D132" i="13" l="1"/>
  <c r="D124" i="14" s="1"/>
  <c r="E122" i="14"/>
  <c r="D134" i="13" l="1"/>
  <c r="D126" i="14" s="1"/>
  <c r="E130" i="13"/>
  <c r="E123" i="14" s="1"/>
</calcChain>
</file>

<file path=xl/sharedStrings.xml><?xml version="1.0" encoding="utf-8"?>
<sst xmlns="http://schemas.openxmlformats.org/spreadsheetml/2006/main" count="2180" uniqueCount="423">
  <si>
    <t>Item Code</t>
  </si>
  <si>
    <t>Description</t>
  </si>
  <si>
    <t>Unit</t>
  </si>
  <si>
    <t>LS</t>
  </si>
  <si>
    <t>Excavation, Class 20</t>
  </si>
  <si>
    <t>2414--001410</t>
  </si>
  <si>
    <t>Longitudinal Grooving In Concrete</t>
  </si>
  <si>
    <t>Reinforcing Steel, Epoxy Coated</t>
  </si>
  <si>
    <t>Construction Survey</t>
  </si>
  <si>
    <t>Mobilization</t>
  </si>
  <si>
    <t>2403--100000</t>
  </si>
  <si>
    <t>Structural Concrete (Miscellaneous)</t>
  </si>
  <si>
    <t>Concrete Barrier, Reinforced, Separation</t>
  </si>
  <si>
    <t>Area (ft^2)</t>
  </si>
  <si>
    <t>Removal of Existing Handrail and End Posts</t>
  </si>
  <si>
    <t>Removals, As Per Plan</t>
  </si>
  <si>
    <t>Bridge Floor Overlay</t>
  </si>
  <si>
    <t>Bridge Floor Repair, Class A</t>
  </si>
  <si>
    <t>Total</t>
  </si>
  <si>
    <t>Total Cost</t>
  </si>
  <si>
    <t>Avg Unit Price</t>
  </si>
  <si>
    <t>Total Bridge and Structures Costs</t>
  </si>
  <si>
    <t>Traffic control</t>
  </si>
  <si>
    <t>Temporary Barrier Rail, Concrete</t>
  </si>
  <si>
    <t>Concrete Repair</t>
  </si>
  <si>
    <t>Overlay and Repair Costs</t>
  </si>
  <si>
    <t>SY</t>
  </si>
  <si>
    <t>LF</t>
  </si>
  <si>
    <t>2301--9091100</t>
  </si>
  <si>
    <t>2413--0698071</t>
  </si>
  <si>
    <t>2413--0698072</t>
  </si>
  <si>
    <t>2528--8400048</t>
  </si>
  <si>
    <t>2533--4980005</t>
  </si>
  <si>
    <t>ROADWAY ITEMS</t>
  </si>
  <si>
    <t>2121-7425020</t>
  </si>
  <si>
    <t>Granular Shoulders, Type B</t>
  </si>
  <si>
    <t>T</t>
  </si>
  <si>
    <t>2122-7450080</t>
  </si>
  <si>
    <t>Shoulder Strengthening, Optional Hot Mix Asphalt Mixture or Portland Cement Concrete, 8 in.</t>
  </si>
  <si>
    <t>2213-2713300</t>
  </si>
  <si>
    <t>Excavation, Class 13, for Widening</t>
  </si>
  <si>
    <t>CY</t>
  </si>
  <si>
    <t>2214-5145150</t>
  </si>
  <si>
    <t>Pavement Scarification</t>
  </si>
  <si>
    <t>2303-0101000</t>
  </si>
  <si>
    <t>Hot Mix Asphalt Mixture, Wedge, Leveling or Strengthening Course</t>
  </si>
  <si>
    <t>2527-9263109</t>
  </si>
  <si>
    <t>Painted Pavement Marking, Waterborne or Solvent-Based</t>
  </si>
  <si>
    <t>STA</t>
  </si>
  <si>
    <t>2527-9263130</t>
  </si>
  <si>
    <t>Removable Tape Markings</t>
  </si>
  <si>
    <t>2527-9263180</t>
  </si>
  <si>
    <t>Pavement Markings Removed</t>
  </si>
  <si>
    <t>2528-7400157</t>
  </si>
  <si>
    <t>Temporary Floodlighting Luminaire</t>
  </si>
  <si>
    <t>EA</t>
  </si>
  <si>
    <t>2528-8400256</t>
  </si>
  <si>
    <t>Temporary Traffic Signals</t>
  </si>
  <si>
    <t>2528-8445110</t>
  </si>
  <si>
    <t>2528-8445112</t>
  </si>
  <si>
    <t>Flaggers</t>
  </si>
  <si>
    <t>Day</t>
  </si>
  <si>
    <t>2602-0000020</t>
  </si>
  <si>
    <t>Silt Fence</t>
  </si>
  <si>
    <t>over Mill Creek</t>
  </si>
  <si>
    <t>2404--7775005</t>
  </si>
  <si>
    <t>LB</t>
  </si>
  <si>
    <t>2426--6772016</t>
  </si>
  <si>
    <t>SF</t>
  </si>
  <si>
    <t>2102-2625000</t>
  </si>
  <si>
    <t>Embankment-In-Place</t>
  </si>
  <si>
    <t>2301-0690200</t>
  </si>
  <si>
    <t>Bridge Approach, RK-20</t>
  </si>
  <si>
    <t>2505-4008100</t>
  </si>
  <si>
    <t>Removal of Guardrail</t>
  </si>
  <si>
    <t>2401--6750001</t>
  </si>
  <si>
    <t>2403--0100000</t>
  </si>
  <si>
    <t>2426-6772013</t>
  </si>
  <si>
    <t>Installation of Guardrail</t>
  </si>
  <si>
    <t>2505-4021690</t>
  </si>
  <si>
    <t>Guardrail, End Anchorage, Beam, RE-69</t>
  </si>
  <si>
    <t>Guardrail Terminal, Beam, Flared, RE-76</t>
  </si>
  <si>
    <t>2510-6745850</t>
  </si>
  <si>
    <t>2510-5204000</t>
  </si>
  <si>
    <t>Removal of Pavement</t>
  </si>
  <si>
    <t>2413-0698073</t>
  </si>
  <si>
    <t>Bridge Floor Repair, Class B</t>
  </si>
  <si>
    <t>Pavement Scarification (of HMA Resurfacing Prior to Pavement Removal)</t>
  </si>
  <si>
    <t>2599-9999009</t>
  </si>
  <si>
    <t>Crack Repair ('Linerar Feet')</t>
  </si>
  <si>
    <t>Repair Beam Ends</t>
  </si>
  <si>
    <t>2414-6431100</t>
  </si>
  <si>
    <t>Retrofit Concrete Barrier Railing</t>
  </si>
  <si>
    <t>2414-6444100</t>
  </si>
  <si>
    <t>Steel Pipe Pedestrain Hand Railing</t>
  </si>
  <si>
    <t>2123-7450020</t>
  </si>
  <si>
    <t>2213-6745500</t>
  </si>
  <si>
    <t>2302-1200090</t>
  </si>
  <si>
    <t>2303-3400000</t>
  </si>
  <si>
    <t>Adjustment of Fixtures</t>
  </si>
  <si>
    <t>Intake, RA-41</t>
  </si>
  <si>
    <t>2510-6750600</t>
  </si>
  <si>
    <t>Removal of Sidewalk</t>
  </si>
  <si>
    <t>2511-7526004</t>
  </si>
  <si>
    <t>2511-7526006</t>
  </si>
  <si>
    <t>2511-7528100</t>
  </si>
  <si>
    <t>Detectable Warnings for Curb Ramps</t>
  </si>
  <si>
    <t>2513-0471046</t>
  </si>
  <si>
    <t>Concrete Barrier, Approach, RE-46</t>
  </si>
  <si>
    <t>2518-6910000</t>
  </si>
  <si>
    <t>Safety Closure</t>
  </si>
  <si>
    <t>2524-6765010</t>
  </si>
  <si>
    <t>2526-8285000</t>
  </si>
  <si>
    <t>IMN-380-6(216)21--0E-57</t>
  </si>
  <si>
    <t>2101-0850001</t>
  </si>
  <si>
    <t>2401-6745065</t>
  </si>
  <si>
    <t>Removal of Bridge End Drains</t>
  </si>
  <si>
    <t>2413-0698072</t>
  </si>
  <si>
    <t>2499-0695040</t>
  </si>
  <si>
    <t>2529-8201000</t>
  </si>
  <si>
    <t>Joint Assembly, EF</t>
  </si>
  <si>
    <t>2529-5070110</t>
  </si>
  <si>
    <t>2529-5070120</t>
  </si>
  <si>
    <t>Patches, Full-Depth Finish, By Count</t>
  </si>
  <si>
    <t>2602-0000060</t>
  </si>
  <si>
    <t>Removal of slit Fence</t>
  </si>
  <si>
    <t>IMN-080-8(207)277--0E-16</t>
  </si>
  <si>
    <t>2505-4021762</t>
  </si>
  <si>
    <t>2505-4008200</t>
  </si>
  <si>
    <t>Cramer &amp; Assoc</t>
  </si>
  <si>
    <t>Cunningham-Reis</t>
  </si>
  <si>
    <t>over Brushy Creek</t>
  </si>
  <si>
    <t>Shoulder Finishing, Earth</t>
  </si>
  <si>
    <t>Removall of Curb</t>
  </si>
  <si>
    <t>2303-4470410</t>
  </si>
  <si>
    <t>Removal of Intakes and Utility Accesses</t>
  </si>
  <si>
    <t>2511-6745900</t>
  </si>
  <si>
    <t>P.C. Concrete, 4 in.</t>
  </si>
  <si>
    <t>P.C. Concrete, 6 in.</t>
  </si>
  <si>
    <t>Remove and Install Sign as per Plan</t>
  </si>
  <si>
    <t>over BNSF RR</t>
  </si>
  <si>
    <t>Clearing &amp; Grubbing</t>
  </si>
  <si>
    <t>ACRE</t>
  </si>
  <si>
    <t>Paved Shoulder, Portland Cement Concrete</t>
  </si>
  <si>
    <t>2413-0698071</t>
  </si>
  <si>
    <t>Bridge End Drain - RF-40</t>
  </si>
  <si>
    <t>over US 34</t>
  </si>
  <si>
    <t>Patches, Full-Depth Finish, By Area</t>
  </si>
  <si>
    <t>Br Unit Cost</t>
  </si>
  <si>
    <t>over small stream</t>
  </si>
  <si>
    <t>BRFN-034-2(38)--39-69</t>
  </si>
  <si>
    <t>over Crabapple Creek</t>
  </si>
  <si>
    <t>BRFN-030-7(132)--39-57</t>
  </si>
  <si>
    <t>2115-0100000</t>
  </si>
  <si>
    <t>Modified Subbase</t>
  </si>
  <si>
    <t>Portland Cement Concrete Pavement Widening, 9 in.</t>
  </si>
  <si>
    <t>2401-6750001</t>
  </si>
  <si>
    <t>2503-4470400</t>
  </si>
  <si>
    <t>Intake, RA-40</t>
  </si>
  <si>
    <t>2503-4480499</t>
  </si>
  <si>
    <t>Utility Access, RA-49 Modified, Top Onl</t>
  </si>
  <si>
    <t>2503-7275015</t>
  </si>
  <si>
    <t>Sewer Pipe, 1500 D Storm, 15" Dia.</t>
  </si>
  <si>
    <t>2527-9263137</t>
  </si>
  <si>
    <t>Painted Symbols and Legends, Waterborne or Solvent-Based</t>
  </si>
  <si>
    <t>2527-9263190</t>
  </si>
  <si>
    <t>Symbols and Legends Removed</t>
  </si>
  <si>
    <t>BRF-148-1(16)--38-87</t>
  </si>
  <si>
    <t>over Middle Creek</t>
  </si>
  <si>
    <t>BRFN-148-1(17)--39-87</t>
  </si>
  <si>
    <t>over W Fork 102 River</t>
  </si>
  <si>
    <t>BRF-210-2(4)--38-08</t>
  </si>
  <si>
    <t>over Big Creek</t>
  </si>
  <si>
    <t>2408-7800000</t>
  </si>
  <si>
    <t>Structural Steel</t>
  </si>
  <si>
    <t>2508-0970000</t>
  </si>
  <si>
    <t>Containment</t>
  </si>
  <si>
    <t>2508-8400048</t>
  </si>
  <si>
    <t>Painting of Structural Steel</t>
  </si>
  <si>
    <t>2102-2713090</t>
  </si>
  <si>
    <t>Excavation, Class 13, Waste</t>
  </si>
  <si>
    <t>2422-0360024</t>
  </si>
  <si>
    <t>Aprons, Unclassified, 24" Dia.</t>
  </si>
  <si>
    <t>2422-0360030</t>
  </si>
  <si>
    <t>Aprons, Unclassified, 30" Dia.</t>
  </si>
  <si>
    <t>2422-1722024</t>
  </si>
  <si>
    <t>Culvert, Unclassified Entrance Pipe</t>
  </si>
  <si>
    <t>2422-1722030</t>
  </si>
  <si>
    <t>2401-6745636</t>
  </si>
  <si>
    <t>Steel Extrusion Joint with Neoprene</t>
  </si>
  <si>
    <t>Engineering Fabric</t>
  </si>
  <si>
    <t>Topsoil, Strip, Salvage and Spread</t>
  </si>
  <si>
    <t>Preformed Elastic Neoprene Joint</t>
  </si>
  <si>
    <t>Removal of Paved Driveway</t>
  </si>
  <si>
    <t>over US 30</t>
  </si>
  <si>
    <t>Christensen Brothers</t>
  </si>
  <si>
    <t>BRFN-071-2(030)--39-69</t>
  </si>
  <si>
    <t>over Long Branch Creek</t>
  </si>
  <si>
    <t>Cramer &amp; Assoc.</t>
  </si>
  <si>
    <t>BRFN-071-1(023)--39-73</t>
  </si>
  <si>
    <t>over E. Nodaway River</t>
  </si>
  <si>
    <t>2303-0113380</t>
  </si>
  <si>
    <t>HMA (100,000 ESAL), Base, Int., and Surface, 3/8" Mix</t>
  </si>
  <si>
    <t>BRFN-002-2(042)--39-73</t>
  </si>
  <si>
    <t>BRFN-048-3(015)--39-15</t>
  </si>
  <si>
    <t>over drainage ditch</t>
  </si>
  <si>
    <t>BRF-030-8(027)--38-16</t>
  </si>
  <si>
    <t>over I-80</t>
  </si>
  <si>
    <t>BRFN-063-1(055)--39-26</t>
  </si>
  <si>
    <t>over S. Chequest Creek</t>
  </si>
  <si>
    <t>BRFN-044-4(035)--39-39</t>
  </si>
  <si>
    <t>over I-380</t>
  </si>
  <si>
    <t>2105-8425005</t>
  </si>
  <si>
    <t>Topsoil, Furnish and Spread</t>
  </si>
  <si>
    <t>2301-1033090</t>
  </si>
  <si>
    <t>Standard or Slip Form PCC Pavement, Cl C, Cl 3, 9"</t>
  </si>
  <si>
    <t>2524-9275100</t>
  </si>
  <si>
    <t>Wood Posts for Type A or B Signs, 4 in.</t>
  </si>
  <si>
    <t>2524-9325001</t>
  </si>
  <si>
    <t>Type A Signs, Sheet Aluminum</t>
  </si>
  <si>
    <t>2533-4980005</t>
  </si>
  <si>
    <t>BRF-059-2(017)--38-65</t>
  </si>
  <si>
    <t>BRFN-034-1(071)--39-65</t>
  </si>
  <si>
    <t>2413-1200000</t>
  </si>
  <si>
    <t>BRFN-057-2(018)--39-07</t>
  </si>
  <si>
    <t>over Cedar River</t>
  </si>
  <si>
    <t>2414-6424110</t>
  </si>
  <si>
    <t>Concrete Barrier Railing</t>
  </si>
  <si>
    <t>2301-4875012</t>
  </si>
  <si>
    <t>Median, PC Concrete, 12 in.</t>
  </si>
  <si>
    <t>2499-0695039</t>
  </si>
  <si>
    <t>Bridge End Drain, RF-39</t>
  </si>
  <si>
    <t>2513-0473448</t>
  </si>
  <si>
    <t>2513-0473446</t>
  </si>
  <si>
    <t>2513-4870003</t>
  </si>
  <si>
    <t>Concrete Barrier, RE-44F</t>
  </si>
  <si>
    <t>Concrete Barrier, RE-44H</t>
  </si>
  <si>
    <t>Median Barrier, PCC</t>
  </si>
  <si>
    <t>2601-2639010</t>
  </si>
  <si>
    <t>Sodding</t>
  </si>
  <si>
    <t>SQ</t>
  </si>
  <si>
    <t>over Flasher Creek</t>
  </si>
  <si>
    <t>BRFN-030-2(123)--39-24</t>
  </si>
  <si>
    <t>BRFN-002-1(050)--39-36</t>
  </si>
  <si>
    <t>Progressive Contractors</t>
  </si>
  <si>
    <t>2499-0700070</t>
  </si>
  <si>
    <t>Bridge Raising</t>
  </si>
  <si>
    <t>2507-3250005</t>
  </si>
  <si>
    <t>2507-8029000</t>
  </si>
  <si>
    <t>Erosion Stone</t>
  </si>
  <si>
    <t>2507-8500040</t>
  </si>
  <si>
    <t>Fabric Formed Concrete Revetment, Blck Mat, 4 in.</t>
  </si>
  <si>
    <t>2507-8501100</t>
  </si>
  <si>
    <t>Concrete Grout for Fabric Formed Concrete Revetment</t>
  </si>
  <si>
    <t>2508-0804000</t>
  </si>
  <si>
    <t>Bridge Cleaning for Painting</t>
  </si>
  <si>
    <t>2508-0805000</t>
  </si>
  <si>
    <t>Blast Cleaning of Structural Steel</t>
  </si>
  <si>
    <t>2510-6745640</t>
  </si>
  <si>
    <t>Removal of Existing PC Overlay</t>
  </si>
  <si>
    <t>BRFN-016-4(018)--39-56</t>
  </si>
  <si>
    <t>over Sugar Creek</t>
  </si>
  <si>
    <t>over W. Nishnabotna</t>
  </si>
  <si>
    <t>Fabric Formed Concrete Revetment</t>
  </si>
  <si>
    <t>Grout for Fabric Formed Concrete Revet.</t>
  </si>
  <si>
    <t>over E. Fork DM River</t>
  </si>
  <si>
    <t xml:space="preserve">Christensen Bros.  </t>
  </si>
  <si>
    <t>BRFN-169-8(49)--39-55</t>
  </si>
  <si>
    <t>BRFN-169-8(48)--39-55</t>
  </si>
  <si>
    <t>BRFN-14-7(23)--39-12</t>
  </si>
  <si>
    <t>BRFN-61-1(114)--39-56</t>
  </si>
  <si>
    <t>BRFN-218-2(102)--39-44</t>
  </si>
  <si>
    <t>BRFN-006-8(31)--39-70</t>
  </si>
  <si>
    <t>BRFN-188-0(11)--39-09</t>
  </si>
  <si>
    <t>BRFN-188-0(10)--39-09</t>
  </si>
  <si>
    <t>BRF-275-3(46)--38-78</t>
  </si>
  <si>
    <t>BRF-063-2(119)--38-90</t>
  </si>
  <si>
    <t>BRFN-3-5(57)--39-12</t>
  </si>
  <si>
    <t>BRFN-3-5(58)--39-12</t>
  </si>
  <si>
    <t>BRFN-169-8(47)--39-55</t>
  </si>
  <si>
    <t>BRFN-009-6(56)--39-98</t>
  </si>
  <si>
    <t>BRFN-169-7(40)--39-46</t>
  </si>
  <si>
    <t>over W. Fork DM River</t>
  </si>
  <si>
    <t>Progressive Contractors, Inc.</t>
  </si>
  <si>
    <t>2105-8425015</t>
  </si>
  <si>
    <t>2301-068550</t>
  </si>
  <si>
    <t>Bridge Approach Pavement, as per Plan</t>
  </si>
  <si>
    <t>2512-1725306</t>
  </si>
  <si>
    <t>Curb and Gutter, P.C. Concrete, 3.0 ft.</t>
  </si>
  <si>
    <t>2512-1750006</t>
  </si>
  <si>
    <t>Curb and Gutter, P.C. Concrete, as per Plan</t>
  </si>
  <si>
    <t>2122-5190501</t>
  </si>
  <si>
    <t>2402-2720000</t>
  </si>
  <si>
    <t>BRF-9-4(36)--38-32</t>
  </si>
  <si>
    <t>2509-0000012</t>
  </si>
  <si>
    <t>Temporary Crash Cushion</t>
  </si>
  <si>
    <t>2511-7526005</t>
  </si>
  <si>
    <t>2515-2475007</t>
  </si>
  <si>
    <t xml:space="preserve">Sidewalk, P.C. Concrete, 5 in. </t>
  </si>
  <si>
    <t>Driveway, P.C. Concrete, 7 in.</t>
  </si>
  <si>
    <t>2515-6745600</t>
  </si>
  <si>
    <t>2520-3350010</t>
  </si>
  <si>
    <t>Field Laboratory</t>
  </si>
  <si>
    <t>Sidewalk, P.C. Concrete, 5 in.</t>
  </si>
  <si>
    <t>2413-1100000</t>
  </si>
  <si>
    <t>2122-5500060</t>
  </si>
  <si>
    <t>Paved Shoulder, HMA, 6 in.</t>
  </si>
  <si>
    <t>2303-0142500</t>
  </si>
  <si>
    <t>HMA (3,000,000 ESAL), Int. 1/2" Mix</t>
  </si>
  <si>
    <t>2529-8174010</t>
  </si>
  <si>
    <t>Subbase (Patches)</t>
  </si>
  <si>
    <t>2303-0143503</t>
  </si>
  <si>
    <t>HMA (3,000,000 ESAL), Surface, 1/2" Mix</t>
  </si>
  <si>
    <t>2505-6000000</t>
  </si>
  <si>
    <t>Guardrail Height Adjustment</t>
  </si>
  <si>
    <t>BRIMX-029-5(202)92--14-43</t>
  </si>
  <si>
    <t>over Soldier River</t>
  </si>
  <si>
    <t>over Little Sioux River</t>
  </si>
  <si>
    <t>IMN-029-5(203)96--OE-43</t>
  </si>
  <si>
    <t>IMN-029-5(204)75--OE-43</t>
  </si>
  <si>
    <t>2401-6745635</t>
  </si>
  <si>
    <t>Removal of Existing Handrail</t>
  </si>
  <si>
    <t>2303-0133500</t>
  </si>
  <si>
    <t>HMA (100,000 ESAL), Surface, 1/2" Mix, No Friction</t>
  </si>
  <si>
    <t>2303-9091021</t>
  </si>
  <si>
    <t>Milled Shoulder Rumble Strips, HMA Surface</t>
  </si>
  <si>
    <t>Ashphalt Emulsion For Fog Seal (Shoulders)</t>
  </si>
  <si>
    <t>GAL</t>
  </si>
  <si>
    <t>2412-0000100</t>
  </si>
  <si>
    <t>2413-0698068</t>
  </si>
  <si>
    <t>Bridge Floor Overlay (Class O PCC)</t>
  </si>
  <si>
    <t>2301-0690260</t>
  </si>
  <si>
    <t>Bridge Approach, RK-26</t>
  </si>
  <si>
    <t>Christensen Bros.</t>
  </si>
  <si>
    <t>BRFN-038-4(32)--39-28</t>
  </si>
  <si>
    <t>over US 20</t>
  </si>
  <si>
    <t>BRFN-020-8(43)--39-28</t>
  </si>
  <si>
    <t>over W. Branch Plum Creek</t>
  </si>
  <si>
    <t>BRFN-020-9(178)--39-31</t>
  </si>
  <si>
    <t>over N Fork Maquoketa River</t>
  </si>
  <si>
    <t>BRFIMX-080-1(297)19--14-78</t>
  </si>
  <si>
    <t>BRFIMX-080-1(298)25--14-78</t>
  </si>
  <si>
    <t>I-80 over Mahogany Rd.</t>
  </si>
  <si>
    <t>I-80 over Co. Rd G-18</t>
  </si>
  <si>
    <t>BRFN-069-1(34)--39-27</t>
  </si>
  <si>
    <t>over abandoned RR in Leon</t>
  </si>
  <si>
    <t>IMN-035-5(92)123--0E-85</t>
  </si>
  <si>
    <t>BRFN-930-0(23)--39-08</t>
  </si>
  <si>
    <t>BRFN-926-0(9)--39-94</t>
  </si>
  <si>
    <t>over Des Moines R. - Karl King</t>
  </si>
  <si>
    <t>BRF-077-2(10)--38-97</t>
  </si>
  <si>
    <t>Missouri River Bridge</t>
  </si>
  <si>
    <t>Cramer and Assoc.</t>
  </si>
  <si>
    <t>2413-0698069</t>
  </si>
  <si>
    <t>Bridge Floor Overlay (Class HPC-O PCC)</t>
  </si>
  <si>
    <t>2308-1000000</t>
  </si>
  <si>
    <t>2403--0100010</t>
  </si>
  <si>
    <t>Structural Concrete (Bridge)</t>
  </si>
  <si>
    <t>2519-1002072</t>
  </si>
  <si>
    <t>Fence, Chain Link, 72 in. Height</t>
  </si>
  <si>
    <t>2413-1200100</t>
  </si>
  <si>
    <t>Neoprene Gland Installation and Testing</t>
  </si>
  <si>
    <t>2599-9999018</t>
  </si>
  <si>
    <t>Underdeck Sounding</t>
  </si>
  <si>
    <t>2414-6445100</t>
  </si>
  <si>
    <t>Structural Steel Pedestrian Hand Railing</t>
  </si>
  <si>
    <t>2102-2710070</t>
  </si>
  <si>
    <t>Excavation, Class 10, Roadway and Borrow</t>
  </si>
  <si>
    <t>2213-8202080</t>
  </si>
  <si>
    <t>Base Widening, 8 in. Portland Cement Concrete</t>
  </si>
  <si>
    <t>2520-3350015</t>
  </si>
  <si>
    <t>Field Office</t>
  </si>
  <si>
    <t>2523-6765009</t>
  </si>
  <si>
    <t>Remove and Reinstall Light Pole and Luminaire</t>
  </si>
  <si>
    <t>2301-1033080</t>
  </si>
  <si>
    <t>Standard or Slip Form PCC Pavement, Cl C, Cl 3, 8"</t>
  </si>
  <si>
    <t>2414-6424111</t>
  </si>
  <si>
    <t>Concrete Barrier Railing, Median</t>
  </si>
  <si>
    <t>2599-9999005</t>
  </si>
  <si>
    <t>Expansion Joint (Drainage System)</t>
  </si>
  <si>
    <t>Expansion Joint (Finger Plates)</t>
  </si>
  <si>
    <t>2123-7450000</t>
  </si>
  <si>
    <t>Shoulder Construction, Earth</t>
  </si>
  <si>
    <t>2301-4875006</t>
  </si>
  <si>
    <t>Median, PC Concrete, 6 in.</t>
  </si>
  <si>
    <t>2304-0100000</t>
  </si>
  <si>
    <t>Detour Pavement</t>
  </si>
  <si>
    <t>2503-4450245</t>
  </si>
  <si>
    <t>Intake, Rebuilding, As Per Plan</t>
  </si>
  <si>
    <t>2512-1725256</t>
  </si>
  <si>
    <t>Curb and Gutter, P.C. Concrete, 2.5 ft.</t>
  </si>
  <si>
    <t>2513-0474990</t>
  </si>
  <si>
    <t>Concrete Barrier, Reinforced, As Per Plan</t>
  </si>
  <si>
    <t>I-35 over unnamed stream</t>
  </si>
  <si>
    <t>Item</t>
  </si>
  <si>
    <t>Quantity</t>
  </si>
  <si>
    <t>Removal of silt Fence</t>
  </si>
  <si>
    <t>PROJECT TOTAL:</t>
  </si>
  <si>
    <t>Rate</t>
  </si>
  <si>
    <t>Amount</t>
  </si>
  <si>
    <t>2)  Separate costs into bridge and roadway items, adding or deleting rows as necessary.</t>
  </si>
  <si>
    <t>3)  Enter the current FY for the concept and the future letting FY.</t>
  </si>
  <si>
    <t>BRIDGE TOTAL:</t>
  </si>
  <si>
    <t>ROADWAY TOTAL:</t>
  </si>
  <si>
    <t>Base Cost:</t>
  </si>
  <si>
    <t>Contingency:</t>
  </si>
  <si>
    <t>Concept FY:</t>
  </si>
  <si>
    <t>Letting FY:</t>
  </si>
  <si>
    <t>Years @ 4.5%</t>
  </si>
  <si>
    <t>BRIDGE ESTIMATE:</t>
  </si>
  <si>
    <t>ROADWAY ESTIMATE:</t>
  </si>
  <si>
    <t>&lt;--- Enter rate as either lump sum amount or decimal percentage (Example 0.1 for 10%, 20000 for $20,000)</t>
  </si>
  <si>
    <t>Additional Roadway Items</t>
  </si>
  <si>
    <t xml:space="preserve">Mobilization </t>
  </si>
  <si>
    <t>&lt;---Delete any unused rows</t>
  </si>
  <si>
    <t>&lt;--- Enter as a decimal percentage (Example 0.1 for 10%)</t>
  </si>
  <si>
    <t>1)  Save a unique copy for your project.  This is a public copy.</t>
  </si>
  <si>
    <t>4)  Amounts, percentages, subtotals, and project total are calculated for you.</t>
  </si>
  <si>
    <t>5)  Copy the area inside of the yellow outline from "Estimate for Copying" tab and paste into the concept document.</t>
  </si>
  <si>
    <t>Blue cells are for data entry. Do not enter values in white cells</t>
  </si>
  <si>
    <t>DO NOT ENTER VALUES IN THESE CELLS</t>
  </si>
  <si>
    <t>INSTRUCTIONS FOR USE:</t>
  </si>
  <si>
    <t>&lt;--- Fiscal year begins in July and ends in June (Example August 2022 = FY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</si>
</sst>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[$-409]d\-mmm\-yy;@"/>
    <numFmt numFmtId="167" formatCode="0.0"/>
    <numFmt numFmtId="168" formatCode="0.0%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0"/>
      <name val="Arial"/>
      <family val="2"/>
    </font>
    <font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0">
    <xf numFmtId="0" fontId="0" fillId="0" borderId="0" xfId="0"/>
    <xf numFmtId="0" fontId="0" fillId="0" borderId="0" xfId="0" applyBorder="1"/>
    <xf numFmtId="164" fontId="0" fillId="0" borderId="1" xfId="0" applyNumberFormat="1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 applyBorder="1"/>
    <xf numFmtId="0" fontId="0" fillId="0" borderId="0" xfId="0" applyFill="1" applyBorder="1"/>
    <xf numFmtId="0" fontId="3" fillId="0" borderId="0" xfId="0" applyFont="1" applyFill="1" applyBorder="1"/>
    <xf numFmtId="0" fontId="0" fillId="0" borderId="2" xfId="0" applyNumberFormat="1" applyFill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164" fontId="0" fillId="0" borderId="1" xfId="0" applyNumberFormat="1" applyFill="1" applyBorder="1"/>
    <xf numFmtId="0" fontId="2" fillId="0" borderId="6" xfId="0" applyFont="1" applyBorder="1"/>
    <xf numFmtId="0" fontId="0" fillId="0" borderId="7" xfId="0" applyFill="1" applyBorder="1"/>
    <xf numFmtId="0" fontId="2" fillId="0" borderId="2" xfId="0" applyFont="1" applyFill="1" applyBorder="1"/>
    <xf numFmtId="0" fontId="3" fillId="0" borderId="7" xfId="0" applyFont="1" applyFill="1" applyBorder="1"/>
    <xf numFmtId="0" fontId="0" fillId="0" borderId="7" xfId="0" applyBorder="1"/>
    <xf numFmtId="0" fontId="3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Border="1"/>
    <xf numFmtId="0" fontId="2" fillId="0" borderId="1" xfId="0" applyFont="1" applyFill="1" applyBorder="1"/>
    <xf numFmtId="0" fontId="0" fillId="0" borderId="0" xfId="0" applyNumberFormat="1" applyFill="1" applyBorder="1"/>
    <xf numFmtId="0" fontId="3" fillId="0" borderId="2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/>
    <xf numFmtId="164" fontId="0" fillId="0" borderId="0" xfId="0" applyNumberFormat="1" applyFill="1" applyBorder="1"/>
    <xf numFmtId="0" fontId="0" fillId="0" borderId="0" xfId="0" applyFill="1"/>
    <xf numFmtId="1" fontId="0" fillId="0" borderId="6" xfId="0" applyNumberFormat="1" applyFill="1" applyBorder="1" applyAlignment="1">
      <alignment horizontal="center"/>
    </xf>
    <xf numFmtId="164" fontId="0" fillId="0" borderId="8" xfId="0" applyNumberFormat="1" applyFill="1" applyBorder="1"/>
    <xf numFmtId="165" fontId="2" fillId="2" borderId="1" xfId="0" applyNumberFormat="1" applyFon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164" fontId="0" fillId="0" borderId="0" xfId="0" applyNumberFormat="1" applyFill="1"/>
    <xf numFmtId="2" fontId="0" fillId="0" borderId="2" xfId="0" applyNumberFormat="1" applyFill="1" applyBorder="1"/>
    <xf numFmtId="0" fontId="2" fillId="0" borderId="8" xfId="0" applyFont="1" applyFill="1" applyBorder="1"/>
    <xf numFmtId="0" fontId="0" fillId="0" borderId="6" xfId="0" applyFill="1" applyBorder="1"/>
    <xf numFmtId="0" fontId="3" fillId="0" borderId="4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2" fillId="0" borderId="6" xfId="0" applyFont="1" applyFill="1" applyBorder="1"/>
    <xf numFmtId="0" fontId="0" fillId="0" borderId="0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NumberFormat="1" applyFill="1" applyBorder="1"/>
    <xf numFmtId="164" fontId="0" fillId="0" borderId="10" xfId="0" applyNumberFormat="1" applyFill="1" applyBorder="1"/>
    <xf numFmtId="0" fontId="0" fillId="0" borderId="8" xfId="0" applyFill="1" applyBorder="1"/>
    <xf numFmtId="2" fontId="0" fillId="0" borderId="3" xfId="0" applyNumberFormat="1" applyFill="1" applyBorder="1"/>
    <xf numFmtId="0" fontId="3" fillId="0" borderId="5" xfId="0" applyFont="1" applyFill="1" applyBorder="1"/>
    <xf numFmtId="0" fontId="3" fillId="3" borderId="2" xfId="0" applyFont="1" applyFill="1" applyBorder="1" applyAlignment="1">
      <alignment horizontal="center"/>
    </xf>
    <xf numFmtId="1" fontId="0" fillId="0" borderId="0" xfId="0" applyNumberFormat="1" applyFill="1" applyBorder="1"/>
    <xf numFmtId="1" fontId="0" fillId="0" borderId="7" xfId="0" applyNumberFormat="1" applyFill="1" applyBorder="1"/>
    <xf numFmtId="167" fontId="0" fillId="0" borderId="0" xfId="0" applyNumberFormat="1" applyFill="1" applyBorder="1"/>
    <xf numFmtId="2" fontId="0" fillId="0" borderId="0" xfId="0" applyNumberFormat="1" applyFill="1" applyBorder="1"/>
    <xf numFmtId="164" fontId="0" fillId="0" borderId="1" xfId="0" applyNumberFormat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165" fontId="0" fillId="0" borderId="10" xfId="0" applyNumberFormat="1" applyFill="1" applyBorder="1" applyAlignment="1">
      <alignment horizontal="center"/>
    </xf>
    <xf numFmtId="3" fontId="0" fillId="0" borderId="0" xfId="0" applyNumberFormat="1" applyFill="1"/>
    <xf numFmtId="2" fontId="0" fillId="0" borderId="6" xfId="0" applyNumberFormat="1" applyFill="1" applyBorder="1"/>
    <xf numFmtId="164" fontId="0" fillId="0" borderId="7" xfId="0" applyNumberFormat="1" applyFill="1" applyBorder="1"/>
    <xf numFmtId="164" fontId="0" fillId="0" borderId="8" xfId="0" applyNumberFormat="1" applyBorder="1" applyAlignment="1">
      <alignment horizontal="center"/>
    </xf>
    <xf numFmtId="0" fontId="2" fillId="0" borderId="7" xfId="0" applyFont="1" applyFill="1" applyBorder="1"/>
    <xf numFmtId="0" fontId="2" fillId="0" borderId="7" xfId="0" applyFont="1" applyBorder="1"/>
    <xf numFmtId="0" fontId="0" fillId="0" borderId="6" xfId="0" applyNumberFormat="1" applyFill="1" applyBorder="1"/>
    <xf numFmtId="0" fontId="0" fillId="0" borderId="7" xfId="0" applyNumberFormat="1" applyFill="1" applyBorder="1"/>
    <xf numFmtId="0" fontId="3" fillId="0" borderId="0" xfId="0" applyNumberFormat="1" applyFont="1" applyFill="1" applyBorder="1" applyAlignment="1">
      <alignment horizontal="center"/>
    </xf>
    <xf numFmtId="164" fontId="0" fillId="0" borderId="8" xfId="0" applyNumberFormat="1" applyBorder="1"/>
    <xf numFmtId="1" fontId="0" fillId="0" borderId="2" xfId="0" applyNumberFormat="1" applyFill="1" applyBorder="1"/>
    <xf numFmtId="1" fontId="0" fillId="0" borderId="6" xfId="0" applyNumberFormat="1" applyFill="1" applyBorder="1"/>
    <xf numFmtId="0" fontId="1" fillId="0" borderId="7" xfId="0" applyFont="1" applyFill="1" applyBorder="1"/>
    <xf numFmtId="0" fontId="1" fillId="0" borderId="0" xfId="0" applyFont="1" applyFill="1"/>
    <xf numFmtId="0" fontId="5" fillId="0" borderId="12" xfId="0" applyFont="1" applyFill="1" applyBorder="1"/>
    <xf numFmtId="0" fontId="5" fillId="0" borderId="12" xfId="0" applyFont="1" applyFill="1" applyBorder="1" applyAlignment="1">
      <alignment horizontal="center"/>
    </xf>
    <xf numFmtId="0" fontId="0" fillId="0" borderId="16" xfId="0" applyFill="1" applyBorder="1"/>
    <xf numFmtId="0" fontId="0" fillId="0" borderId="17" xfId="0" applyFill="1" applyBorder="1"/>
    <xf numFmtId="0" fontId="7" fillId="0" borderId="0" xfId="0" applyFont="1" applyFill="1"/>
    <xf numFmtId="0" fontId="1" fillId="4" borderId="0" xfId="0" applyFont="1" applyFill="1"/>
    <xf numFmtId="0" fontId="0" fillId="4" borderId="0" xfId="0" applyFill="1"/>
    <xf numFmtId="0" fontId="2" fillId="4" borderId="0" xfId="0" applyFont="1" applyFill="1"/>
    <xf numFmtId="0" fontId="5" fillId="0" borderId="19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20" xfId="0" applyFill="1" applyBorder="1"/>
    <xf numFmtId="0" fontId="5" fillId="0" borderId="20" xfId="0" applyFont="1" applyFill="1" applyBorder="1"/>
    <xf numFmtId="0" fontId="0" fillId="0" borderId="21" xfId="0" applyFill="1" applyBorder="1"/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/>
    <xf numFmtId="42" fontId="5" fillId="0" borderId="0" xfId="1" applyNumberFormat="1" applyFont="1" applyFill="1" applyBorder="1" applyAlignment="1">
      <alignment horizontal="center"/>
    </xf>
    <xf numFmtId="42" fontId="5" fillId="0" borderId="21" xfId="1" applyNumberFormat="1" applyFont="1" applyFill="1" applyBorder="1" applyAlignment="1">
      <alignment horizontal="center"/>
    </xf>
    <xf numFmtId="5" fontId="5" fillId="0" borderId="12" xfId="1" applyNumberFormat="1" applyFont="1" applyFill="1" applyBorder="1" applyAlignment="1">
      <alignment horizontal="right"/>
    </xf>
    <xf numFmtId="0" fontId="5" fillId="0" borderId="13" xfId="0" applyFont="1" applyFill="1" applyBorder="1"/>
    <xf numFmtId="0" fontId="5" fillId="0" borderId="0" xfId="0" applyFont="1" applyFill="1" applyBorder="1"/>
    <xf numFmtId="5" fontId="5" fillId="0" borderId="0" xfId="1" applyNumberFormat="1" applyFont="1" applyFill="1" applyBorder="1" applyAlignment="1">
      <alignment horizontal="right"/>
    </xf>
    <xf numFmtId="5" fontId="5" fillId="0" borderId="17" xfId="1" applyNumberFormat="1" applyFont="1" applyFill="1" applyBorder="1" applyAlignment="1">
      <alignment horizontal="right"/>
    </xf>
    <xf numFmtId="9" fontId="5" fillId="0" borderId="0" xfId="0" applyNumberFormat="1" applyFont="1" applyFill="1" applyBorder="1" applyAlignment="1">
      <alignment horizontal="center"/>
    </xf>
    <xf numFmtId="9" fontId="5" fillId="0" borderId="0" xfId="1" applyNumberFormat="1" applyFont="1" applyFill="1" applyBorder="1" applyAlignment="1">
      <alignment horizontal="center"/>
    </xf>
    <xf numFmtId="0" fontId="5" fillId="0" borderId="23" xfId="0" applyFont="1" applyFill="1" applyBorder="1"/>
    <xf numFmtId="165" fontId="5" fillId="0" borderId="12" xfId="0" applyNumberFormat="1" applyFont="1" applyFill="1" applyBorder="1"/>
    <xf numFmtId="5" fontId="5" fillId="0" borderId="22" xfId="1" applyNumberFormat="1" applyFont="1" applyFill="1" applyBorder="1" applyAlignment="1">
      <alignment horizontal="right"/>
    </xf>
    <xf numFmtId="5" fontId="5" fillId="0" borderId="21" xfId="1" applyNumberFormat="1" applyFont="1" applyFill="1" applyBorder="1" applyAlignment="1">
      <alignment horizontal="right"/>
    </xf>
    <xf numFmtId="165" fontId="5" fillId="0" borderId="12" xfId="0" applyNumberFormat="1" applyFont="1" applyFill="1" applyBorder="1" applyAlignment="1"/>
    <xf numFmtId="1" fontId="5" fillId="0" borderId="12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5" fontId="5" fillId="0" borderId="21" xfId="0" applyNumberFormat="1" applyFont="1" applyFill="1" applyBorder="1" applyAlignment="1"/>
    <xf numFmtId="3" fontId="8" fillId="0" borderId="23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>
      <alignment horizontal="center"/>
    </xf>
    <xf numFmtId="5" fontId="6" fillId="0" borderId="0" xfId="0" applyNumberFormat="1" applyFont="1" applyFill="1" applyBorder="1" applyAlignment="1">
      <alignment horizontal="right"/>
    </xf>
    <xf numFmtId="5" fontId="6" fillId="0" borderId="21" xfId="0" applyNumberFormat="1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6" fillId="0" borderId="18" xfId="0" applyFont="1" applyFill="1" applyBorder="1" applyAlignment="1">
      <alignment horizontal="right"/>
    </xf>
    <xf numFmtId="5" fontId="5" fillId="0" borderId="12" xfId="1" applyNumberFormat="1" applyFont="1" applyFill="1" applyBorder="1" applyAlignment="1">
      <alignment horizontal="right"/>
    </xf>
    <xf numFmtId="1" fontId="5" fillId="6" borderId="12" xfId="0" applyNumberFormat="1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165" fontId="5" fillId="0" borderId="12" xfId="0" applyNumberFormat="1" applyFont="1" applyFill="1" applyBorder="1" applyAlignment="1">
      <alignment horizontal="right"/>
    </xf>
    <xf numFmtId="0" fontId="1" fillId="0" borderId="0" xfId="0" quotePrefix="1" applyFont="1" applyFill="1"/>
    <xf numFmtId="0" fontId="5" fillId="0" borderId="12" xfId="0" applyNumberFormat="1" applyFont="1" applyFill="1" applyBorder="1" applyAlignment="1">
      <alignment horizontal="center"/>
    </xf>
    <xf numFmtId="9" fontId="5" fillId="0" borderId="12" xfId="1" applyNumberFormat="1" applyFont="1" applyFill="1" applyBorder="1" applyAlignment="1">
      <alignment horizontal="right"/>
    </xf>
    <xf numFmtId="168" fontId="5" fillId="0" borderId="12" xfId="0" applyNumberFormat="1" applyFont="1" applyFill="1" applyBorder="1" applyAlignment="1">
      <alignment horizontal="right"/>
    </xf>
    <xf numFmtId="5" fontId="5" fillId="0" borderId="12" xfId="1" applyNumberFormat="1" applyFont="1" applyFill="1" applyBorder="1" applyAlignment="1">
      <alignment horizontal="right"/>
    </xf>
    <xf numFmtId="0" fontId="2" fillId="0" borderId="0" xfId="0" applyFont="1" applyFill="1"/>
    <xf numFmtId="0" fontId="5" fillId="5" borderId="12" xfId="0" applyFont="1" applyFill="1" applyBorder="1" applyProtection="1">
      <protection locked="0"/>
    </xf>
    <xf numFmtId="0" fontId="5" fillId="5" borderId="12" xfId="0" applyFont="1" applyFill="1" applyBorder="1" applyAlignment="1" applyProtection="1">
      <alignment horizontal="center"/>
      <protection locked="0"/>
    </xf>
    <xf numFmtId="5" fontId="5" fillId="5" borderId="12" xfId="1" applyNumberFormat="1" applyFont="1" applyFill="1" applyBorder="1" applyAlignment="1" applyProtection="1">
      <alignment horizontal="right"/>
      <protection locked="0"/>
    </xf>
    <xf numFmtId="1" fontId="5" fillId="5" borderId="12" xfId="1" applyNumberFormat="1" applyFont="1" applyFill="1" applyBorder="1" applyAlignment="1" applyProtection="1">
      <alignment horizontal="center"/>
      <protection locked="0"/>
    </xf>
    <xf numFmtId="1" fontId="5" fillId="5" borderId="13" xfId="1" applyNumberFormat="1" applyFont="1" applyFill="1" applyBorder="1" applyAlignment="1" applyProtection="1">
      <alignment horizontal="center"/>
      <protection locked="0"/>
    </xf>
    <xf numFmtId="1" fontId="5" fillId="5" borderId="12" xfId="0" applyNumberFormat="1" applyFont="1" applyFill="1" applyBorder="1" applyAlignment="1" applyProtection="1">
      <alignment horizontal="center"/>
      <protection locked="0"/>
    </xf>
    <xf numFmtId="0" fontId="5" fillId="5" borderId="12" xfId="1" applyNumberFormat="1" applyFont="1" applyFill="1" applyBorder="1" applyAlignment="1" applyProtection="1">
      <alignment horizontal="right"/>
      <protection locked="0"/>
    </xf>
    <xf numFmtId="0" fontId="6" fillId="0" borderId="26" xfId="0" applyFont="1" applyFill="1" applyBorder="1"/>
    <xf numFmtId="0" fontId="0" fillId="0" borderId="27" xfId="0" applyFill="1" applyBorder="1"/>
    <xf numFmtId="0" fontId="0" fillId="0" borderId="28" xfId="0" applyFill="1" applyBorder="1"/>
    <xf numFmtId="0" fontId="6" fillId="0" borderId="29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left"/>
    </xf>
    <xf numFmtId="165" fontId="5" fillId="0" borderId="32" xfId="0" applyNumberFormat="1" applyFont="1" applyFill="1" applyBorder="1" applyAlignment="1">
      <alignment horizontal="right"/>
    </xf>
    <xf numFmtId="0" fontId="5" fillId="0" borderId="33" xfId="0" applyFont="1" applyFill="1" applyBorder="1"/>
    <xf numFmtId="0" fontId="5" fillId="0" borderId="34" xfId="0" applyFont="1" applyFill="1" applyBorder="1"/>
    <xf numFmtId="0" fontId="5" fillId="0" borderId="2" xfId="0" applyFont="1" applyFill="1" applyBorder="1"/>
    <xf numFmtId="0" fontId="6" fillId="0" borderId="35" xfId="0" applyFont="1" applyFill="1" applyBorder="1"/>
    <xf numFmtId="0" fontId="0" fillId="0" borderId="36" xfId="0" applyFill="1" applyBorder="1"/>
    <xf numFmtId="0" fontId="5" fillId="0" borderId="31" xfId="0" applyFont="1" applyFill="1" applyBorder="1"/>
    <xf numFmtId="5" fontId="5" fillId="0" borderId="37" xfId="1" applyNumberFormat="1" applyFont="1" applyFill="1" applyBorder="1" applyAlignment="1">
      <alignment horizontal="right"/>
    </xf>
    <xf numFmtId="0" fontId="5" fillId="0" borderId="38" xfId="0" applyFont="1" applyFill="1" applyBorder="1"/>
    <xf numFmtId="165" fontId="5" fillId="0" borderId="32" xfId="0" applyNumberFormat="1" applyFont="1" applyFill="1" applyBorder="1" applyAlignment="1"/>
    <xf numFmtId="42" fontId="5" fillId="0" borderId="1" xfId="1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right"/>
    </xf>
    <xf numFmtId="10" fontId="5" fillId="0" borderId="12" xfId="0" applyNumberFormat="1" applyFont="1" applyFill="1" applyBorder="1" applyAlignment="1">
      <alignment horizontal="right"/>
    </xf>
    <xf numFmtId="10" fontId="5" fillId="5" borderId="13" xfId="1" applyNumberFormat="1" applyFont="1" applyFill="1" applyBorder="1" applyAlignment="1" applyProtection="1">
      <alignment horizontal="right"/>
      <protection locked="0"/>
    </xf>
    <xf numFmtId="10" fontId="5" fillId="5" borderId="12" xfId="0" applyNumberFormat="1" applyFont="1" applyFill="1" applyBorder="1" applyProtection="1">
      <protection locked="0"/>
    </xf>
    <xf numFmtId="10" fontId="5" fillId="5" borderId="12" xfId="1" applyNumberFormat="1" applyFont="1" applyFill="1" applyBorder="1" applyAlignment="1" applyProtection="1">
      <alignment horizontal="center"/>
      <protection locked="0"/>
    </xf>
    <xf numFmtId="0" fontId="5" fillId="5" borderId="12" xfId="0" applyFont="1" applyFill="1" applyBorder="1" applyProtection="1">
      <protection locked="0"/>
    </xf>
    <xf numFmtId="0" fontId="5" fillId="5" borderId="12" xfId="0" applyFont="1" applyFill="1" applyBorder="1" applyAlignment="1" applyProtection="1">
      <alignment horizontal="center"/>
      <protection locked="0"/>
    </xf>
    <xf numFmtId="5" fontId="5" fillId="5" borderId="12" xfId="1" applyNumberFormat="1" applyFont="1" applyFill="1" applyBorder="1" applyAlignment="1" applyProtection="1">
      <alignment horizontal="right"/>
      <protection locked="0"/>
    </xf>
    <xf numFmtId="0" fontId="5" fillId="0" borderId="12" xfId="0" applyFont="1" applyFill="1" applyBorder="1" applyAlignment="1">
      <alignment horizontal="center"/>
    </xf>
    <xf numFmtId="5" fontId="5" fillId="0" borderId="32" xfId="1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6" fontId="3" fillId="0" borderId="2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66" fontId="3" fillId="3" borderId="2" xfId="0" applyNumberFormat="1" applyFont="1" applyFill="1" applyBorder="1" applyAlignment="1">
      <alignment horizontal="center"/>
    </xf>
    <xf numFmtId="166" fontId="3" fillId="3" borderId="1" xfId="0" applyNumberFormat="1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5" fontId="6" fillId="0" borderId="3" xfId="0" applyNumberFormat="1" applyFont="1" applyFill="1" applyBorder="1" applyAlignment="1">
      <alignment horizontal="right"/>
    </xf>
    <xf numFmtId="5" fontId="6" fillId="0" borderId="5" xfId="0" applyNumberFormat="1" applyFont="1" applyFill="1" applyBorder="1" applyAlignment="1">
      <alignment horizontal="right"/>
    </xf>
    <xf numFmtId="9" fontId="5" fillId="0" borderId="15" xfId="0" applyNumberFormat="1" applyFont="1" applyFill="1" applyBorder="1" applyAlignment="1">
      <alignment horizontal="center"/>
    </xf>
    <xf numFmtId="9" fontId="5" fillId="0" borderId="17" xfId="0" applyNumberFormat="1" applyFont="1" applyFill="1" applyBorder="1" applyAlignment="1">
      <alignment horizontal="center"/>
    </xf>
    <xf numFmtId="9" fontId="5" fillId="0" borderId="12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5" fontId="5" fillId="0" borderId="15" xfId="1" applyNumberFormat="1" applyFont="1" applyFill="1" applyBorder="1" applyAlignment="1">
      <alignment horizontal="right"/>
    </xf>
    <xf numFmtId="5" fontId="5" fillId="0" borderId="17" xfId="1" applyNumberFormat="1" applyFont="1" applyFill="1" applyBorder="1" applyAlignment="1">
      <alignment horizontal="right"/>
    </xf>
    <xf numFmtId="5" fontId="6" fillId="0" borderId="12" xfId="0" applyNumberFormat="1" applyFont="1" applyFill="1" applyBorder="1" applyAlignment="1">
      <alignment horizontal="right"/>
    </xf>
    <xf numFmtId="5" fontId="5" fillId="0" borderId="15" xfId="0" applyNumberFormat="1" applyFont="1" applyFill="1" applyBorder="1" applyAlignment="1">
      <alignment horizontal="right"/>
    </xf>
    <xf numFmtId="5" fontId="5" fillId="0" borderId="17" xfId="0" applyNumberFormat="1" applyFont="1" applyFill="1" applyBorder="1" applyAlignment="1">
      <alignment horizontal="right"/>
    </xf>
    <xf numFmtId="0" fontId="6" fillId="0" borderId="12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9" fontId="5" fillId="0" borderId="12" xfId="0" applyNumberFormat="1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5" fontId="6" fillId="0" borderId="32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5" fontId="5" fillId="0" borderId="36" xfId="0" applyNumberFormat="1" applyFont="1" applyFill="1" applyBorder="1" applyAlignment="1">
      <alignment horizontal="right"/>
    </xf>
    <xf numFmtId="0" fontId="5" fillId="0" borderId="12" xfId="0" applyFont="1" applyFill="1" applyBorder="1" applyAlignment="1">
      <alignment horizontal="left"/>
    </xf>
    <xf numFmtId="5" fontId="5" fillId="0" borderId="12" xfId="1" applyNumberFormat="1" applyFont="1" applyFill="1" applyBorder="1" applyAlignment="1">
      <alignment horizontal="right"/>
    </xf>
    <xf numFmtId="5" fontId="5" fillId="0" borderId="32" xfId="1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26">
    <dxf>
      <numFmt numFmtId="165" formatCode="&quot;$&quot;#,##0"/>
    </dxf>
    <dxf>
      <numFmt numFmtId="13" formatCode="0%"/>
    </dxf>
    <dxf>
      <numFmt numFmtId="165" formatCode="&quot;$&quot;#,##0"/>
    </dxf>
    <dxf>
      <numFmt numFmtId="13" formatCode="0%"/>
    </dxf>
    <dxf>
      <numFmt numFmtId="165" formatCode="&quot;$&quot;#,##0"/>
    </dxf>
    <dxf>
      <numFmt numFmtId="13" formatCode="0%"/>
    </dxf>
    <dxf>
      <numFmt numFmtId="13" formatCode="0%"/>
    </dxf>
    <dxf>
      <numFmt numFmtId="165" formatCode="&quot;$&quot;#,##0"/>
    </dxf>
    <dxf>
      <numFmt numFmtId="13" formatCode="0%"/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17</xdr:row>
      <xdr:rowOff>28575</xdr:rowOff>
    </xdr:from>
    <xdr:to>
      <xdr:col>8</xdr:col>
      <xdr:colOff>133350</xdr:colOff>
      <xdr:row>20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038850" y="3124200"/>
          <a:ext cx="1285875" cy="714375"/>
        </a:xfrm>
        <a:prstGeom prst="rect">
          <a:avLst/>
        </a:prstGeom>
        <a:solidFill>
          <a:schemeClr val="lt1"/>
        </a:solidFill>
        <a:ln w="9525" cap="rnd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Items</a:t>
          </a:r>
          <a:r>
            <a:rPr lang="en-US" sz="1100" baseline="0"/>
            <a:t> to be included in Final Bridge Plans</a:t>
          </a:r>
          <a:endParaRPr lang="en-US" sz="1100"/>
        </a:p>
      </xdr:txBody>
    </xdr:sp>
    <xdr:clientData/>
  </xdr:twoCellAnchor>
  <xdr:twoCellAnchor>
    <xdr:from>
      <xdr:col>7</xdr:col>
      <xdr:colOff>57151</xdr:colOff>
      <xdr:row>20</xdr:row>
      <xdr:rowOff>134149</xdr:rowOff>
    </xdr:from>
    <xdr:to>
      <xdr:col>7</xdr:col>
      <xdr:colOff>57946</xdr:colOff>
      <xdr:row>24</xdr:row>
      <xdr:rowOff>76209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rot="5400000">
          <a:off x="6268244" y="4200531"/>
          <a:ext cx="742160" cy="79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38894</xdr:colOff>
      <xdr:row>11</xdr:row>
      <xdr:rowOff>96045</xdr:rowOff>
    </xdr:from>
    <xdr:to>
      <xdr:col>7</xdr:col>
      <xdr:colOff>47628</xdr:colOff>
      <xdr:row>17</xdr:row>
      <xdr:rowOff>19050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 flipV="1">
          <a:off x="6620669" y="1991520"/>
          <a:ext cx="8734" cy="112315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79</xdr:row>
      <xdr:rowOff>180975</xdr:rowOff>
    </xdr:from>
    <xdr:to>
      <xdr:col>8</xdr:col>
      <xdr:colOff>47625</xdr:colOff>
      <xdr:row>83</xdr:row>
      <xdr:rowOff>57150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6029325" y="9648825"/>
          <a:ext cx="1209675" cy="676275"/>
        </a:xfrm>
        <a:prstGeom prst="rect">
          <a:avLst/>
        </a:prstGeom>
        <a:solidFill>
          <a:schemeClr val="lt1"/>
        </a:solidFill>
        <a:ln w="9525" cap="rnd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Items</a:t>
          </a:r>
          <a:r>
            <a:rPr lang="en-US" sz="1100" baseline="0"/>
            <a:t> to be included in Final Roadway Plans</a:t>
          </a:r>
          <a:endParaRPr lang="en-US" sz="1100"/>
        </a:p>
      </xdr:txBody>
    </xdr:sp>
    <xdr:clientData/>
  </xdr:twoCellAnchor>
  <xdr:twoCellAnchor>
    <xdr:from>
      <xdr:col>7</xdr:col>
      <xdr:colOff>19050</xdr:colOff>
      <xdr:row>83</xdr:row>
      <xdr:rowOff>48418</xdr:rowOff>
    </xdr:from>
    <xdr:to>
      <xdr:col>7</xdr:col>
      <xdr:colOff>19847</xdr:colOff>
      <xdr:row>86</xdr:row>
      <xdr:rowOff>95250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flipH="1">
          <a:off x="6600825" y="10316368"/>
          <a:ext cx="797" cy="646907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10319</xdr:colOff>
      <xdr:row>74</xdr:row>
      <xdr:rowOff>191295</xdr:rowOff>
    </xdr:from>
    <xdr:to>
      <xdr:col>7</xdr:col>
      <xdr:colOff>19053</xdr:colOff>
      <xdr:row>79</xdr:row>
      <xdr:rowOff>180975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flipH="1" flipV="1">
          <a:off x="6592094" y="8659020"/>
          <a:ext cx="8734" cy="98980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59"/>
  <sheetViews>
    <sheetView zoomScale="75" zoomScaleNormal="75" zoomScaleSheetLayoutView="100" workbookViewId="0">
      <pane xSplit="3" ySplit="8" topLeftCell="D18" activePane="bottomRight" state="frozenSplit"/>
      <selection pane="topRight" activeCell="F1" sqref="F1"/>
      <selection pane="bottomLeft" activeCell="A18" sqref="A18"/>
      <selection pane="bottomRight" activeCell="BB113" sqref="BB113"/>
    </sheetView>
  </sheetViews>
  <sheetFormatPr defaultColWidth="12.7109375" defaultRowHeight="12.75" x14ac:dyDescent="0.2"/>
  <cols>
    <col min="1" max="1" width="14.5703125" customWidth="1"/>
    <col min="2" max="2" width="47.7109375" bestFit="1" customWidth="1"/>
    <col min="3" max="3" width="6" customWidth="1"/>
    <col min="4" max="51" width="12.7109375" style="41" customWidth="1"/>
    <col min="52" max="52" width="12.7109375" customWidth="1"/>
    <col min="53" max="53" width="17.28515625" bestFit="1" customWidth="1"/>
    <col min="54" max="54" width="12.7109375" customWidth="1"/>
    <col min="55" max="55" width="14.5703125" style="41" hidden="1" customWidth="1"/>
    <col min="56" max="56" width="38.7109375" style="41" customWidth="1"/>
    <col min="57" max="57" width="6" style="41" hidden="1" customWidth="1"/>
  </cols>
  <sheetData>
    <row r="1" spans="1:57" x14ac:dyDescent="0.2">
      <c r="A1" s="181" t="s">
        <v>25</v>
      </c>
      <c r="B1" s="182"/>
      <c r="C1" s="183"/>
      <c r="D1" s="173" t="s">
        <v>167</v>
      </c>
      <c r="E1" s="174"/>
      <c r="F1" s="173" t="s">
        <v>169</v>
      </c>
      <c r="G1" s="174"/>
      <c r="H1" s="173" t="s">
        <v>171</v>
      </c>
      <c r="I1" s="174"/>
      <c r="J1" s="173" t="s">
        <v>152</v>
      </c>
      <c r="K1" s="174"/>
      <c r="L1" s="173" t="s">
        <v>150</v>
      </c>
      <c r="M1" s="174"/>
      <c r="N1" s="173" t="s">
        <v>196</v>
      </c>
      <c r="O1" s="174"/>
      <c r="P1" s="173" t="s">
        <v>199</v>
      </c>
      <c r="Q1" s="174"/>
      <c r="R1" s="173" t="s">
        <v>203</v>
      </c>
      <c r="S1" s="174"/>
      <c r="T1" s="173" t="s">
        <v>204</v>
      </c>
      <c r="U1" s="174"/>
      <c r="V1" s="173" t="s">
        <v>206</v>
      </c>
      <c r="W1" s="174"/>
      <c r="X1" s="173" t="s">
        <v>126</v>
      </c>
      <c r="Y1" s="174"/>
      <c r="Z1" s="173" t="s">
        <v>208</v>
      </c>
      <c r="AA1" s="174"/>
      <c r="AB1" s="173" t="s">
        <v>210</v>
      </c>
      <c r="AC1" s="174"/>
      <c r="AD1" s="173" t="s">
        <v>113</v>
      </c>
      <c r="AE1" s="174"/>
      <c r="AF1" s="173" t="s">
        <v>221</v>
      </c>
      <c r="AG1" s="174"/>
      <c r="AH1" s="173" t="s">
        <v>222</v>
      </c>
      <c r="AI1" s="174"/>
      <c r="AJ1" s="173" t="s">
        <v>222</v>
      </c>
      <c r="AK1" s="174"/>
      <c r="AL1" s="173" t="s">
        <v>224</v>
      </c>
      <c r="AM1" s="174"/>
      <c r="AN1" s="173" t="s">
        <v>242</v>
      </c>
      <c r="AO1" s="174"/>
      <c r="AP1" s="173" t="s">
        <v>243</v>
      </c>
      <c r="AQ1" s="174"/>
      <c r="AR1" s="173" t="s">
        <v>260</v>
      </c>
      <c r="AS1" s="174"/>
      <c r="AT1" s="173"/>
      <c r="AU1" s="174"/>
      <c r="AV1" s="173"/>
      <c r="AW1" s="174"/>
      <c r="AX1" s="173"/>
      <c r="AY1" s="174"/>
      <c r="AZ1" s="181" t="s">
        <v>21</v>
      </c>
      <c r="BA1" s="182"/>
      <c r="BB1" s="183"/>
      <c r="BC1" s="190" t="s">
        <v>25</v>
      </c>
      <c r="BD1" s="191"/>
      <c r="BE1" s="192"/>
    </row>
    <row r="2" spans="1:57" x14ac:dyDescent="0.2">
      <c r="A2" s="184"/>
      <c r="B2" s="185"/>
      <c r="C2" s="186"/>
      <c r="D2" s="175">
        <v>38671</v>
      </c>
      <c r="E2" s="176"/>
      <c r="F2" s="175">
        <v>38671</v>
      </c>
      <c r="G2" s="176"/>
      <c r="H2" s="175">
        <v>38671</v>
      </c>
      <c r="I2" s="176"/>
      <c r="J2" s="175">
        <v>38706</v>
      </c>
      <c r="K2" s="176"/>
      <c r="L2" s="175">
        <v>38706</v>
      </c>
      <c r="M2" s="176"/>
      <c r="N2" s="175">
        <v>38706</v>
      </c>
      <c r="O2" s="176"/>
      <c r="P2" s="175">
        <v>38706</v>
      </c>
      <c r="Q2" s="176"/>
      <c r="R2" s="175">
        <v>38706</v>
      </c>
      <c r="S2" s="176"/>
      <c r="T2" s="175">
        <v>38735</v>
      </c>
      <c r="U2" s="176"/>
      <c r="V2" s="175">
        <v>38735</v>
      </c>
      <c r="W2" s="176"/>
      <c r="X2" s="175">
        <v>38735</v>
      </c>
      <c r="Y2" s="176"/>
      <c r="Z2" s="175">
        <v>38735</v>
      </c>
      <c r="AA2" s="176"/>
      <c r="AB2" s="175">
        <v>38735</v>
      </c>
      <c r="AC2" s="176"/>
      <c r="AD2" s="175">
        <v>38735</v>
      </c>
      <c r="AE2" s="176"/>
      <c r="AF2" s="175">
        <v>38735</v>
      </c>
      <c r="AG2" s="176"/>
      <c r="AH2" s="175">
        <v>38735</v>
      </c>
      <c r="AI2" s="176"/>
      <c r="AJ2" s="175">
        <v>38769</v>
      </c>
      <c r="AK2" s="176"/>
      <c r="AL2" s="175">
        <v>38797</v>
      </c>
      <c r="AM2" s="176"/>
      <c r="AN2" s="175">
        <v>38797</v>
      </c>
      <c r="AO2" s="176"/>
      <c r="AP2" s="175">
        <v>38797</v>
      </c>
      <c r="AQ2" s="176"/>
      <c r="AR2" s="175">
        <v>38797</v>
      </c>
      <c r="AS2" s="176"/>
      <c r="AT2" s="175"/>
      <c r="AU2" s="176"/>
      <c r="AV2" s="175"/>
      <c r="AW2" s="176"/>
      <c r="AX2" s="175"/>
      <c r="AY2" s="176"/>
      <c r="AZ2" s="184"/>
      <c r="BA2" s="185"/>
      <c r="BB2" s="186"/>
      <c r="BC2" s="193"/>
      <c r="BD2" s="194"/>
      <c r="BE2" s="195"/>
    </row>
    <row r="3" spans="1:57" x14ac:dyDescent="0.2">
      <c r="A3" s="184"/>
      <c r="B3" s="185"/>
      <c r="C3" s="186"/>
      <c r="D3" s="34">
        <v>104</v>
      </c>
      <c r="E3" s="44">
        <f>D9*E9+D10*E10+D11*E11+D12*E12+D13*E13+D14*E14+E15*D15+D16*E16+D17*E17+D18*E18+D20*E20+D22*E22+D23*E23+D24*E24+D25*E25+E33*D33+E34*D34+D36*E36+D37*E37+D38*E38+D40*E40+D41*E41+E42*D42+D44*E44+D45*E45+D46*E46+D47*E47+D48*E48+D49*E49+D50*E50+D51*E51+D52*E52+D55*E55+D56*E56+D58*E58+D59*E59+D60*E60+D61*E61+D62*E62+D63*E63+E64*D64+E65*D65+E66*D66+E67*D67+D69*E69+D70*E70+D71*E71+D72*E72+D73*E73+D74*E74+D75*E75+D76*E76+D77*E77+D78*E78+D79*E79+D80*E80+D81*E81+D82*E82+D83*E83+D84*E84+D88*E88+D89*E89+D92*E92+D93*E93+D94*E94+D95*E95+D96*E96+D97*E97+D98*E98+D99*E99+D100*E100+D101*E101+D102*E102+D103*E103+D104*E104+D107*E107+D108*E108</f>
        <v>256689</v>
      </c>
      <c r="F3" s="34">
        <v>106</v>
      </c>
      <c r="G3" s="44">
        <f>F9*G9+F10*G10+F11*G11+F12*G12+F13*G13+F14*G14+G15*F15+F16*G16+F17*G17+F18*G18+F20*G20+F22*G22+F23*G23+F24*G24+F25*G25+G33*F33+G34*F34+F36*G36+F37*G37+F38*G38+F40*G40+F41*G41+G42*F42+F44*G44+F45*G45+F46*G46+F47*G47+F48*G48+F49*G49+F50*G50+F51*G51+F52*G52+F55*G55+F56*G56+F58*G58+F59*G59+F60*G60+F61*G61+F62*G62+F63*G63+G64*F64+G65*F65+G66*F66+G67*F67+F69*G69+F70*G70+F71*G71+F72*G72+F73*G73+F74*G74+F75*G75+F76*G76+F77*G77+F78*G78+F79*G79+F80*G80+F81*G81+F82*G82+F83*G83+F84*G84+F88*G88+F89*G89+F92*G92+F93*G93+F94*G94+F95*G95+F96*G96+F97*G97+F98*G98+F99*G99+F100*G100+F101*G101+F102*G102+F103*G103+F104*G104+F107*G107+F108*G108</f>
        <v>286161.80000000005</v>
      </c>
      <c r="H3" s="34">
        <v>104</v>
      </c>
      <c r="I3" s="44">
        <f>H9*I9+H10*I10+H11*I11+H12*I12+H13*I13+H14*I14+I15*H15+H16*I16+H17*I17+H18*I18+H20*I20+H22*I22+H23*I23+H24*I24+H25*I25+I33*H33+I34*H34+H36*I36+H37*I37+H38*I38+H40*I40+H41*I41+I42*H42+H44*I44+H45*I45+H46*I46+H47*I47+H48*I48+H49*I49+H50*I50+H51*I51+H52*I52+H55*I55+H56*I56+H58*I58+H59*I59+H60*I60+H61*I61+H62*I62+H63*I63+I64*H64+I65*H65+I66*H66+I67*H67+H69*I69+H70*I70+H71*I71+H72*I72+H73*I73+H74*I74+H75*I75+H76*I76+H77*I77+H78*I78+H79*I79+H80*I80+H81*I81+H82*I82+H83*I83+H84*I84+H88*I88+H89*I89+H92*I92+H93*I93+H94*I94+H95*I95+H96*I96+H97*I97+H98*I98+H99*I99+H100*I100+H101*I101+H102*I102+H103*I103+H104*I104+H107*I107+H108*I108</f>
        <v>188322.5</v>
      </c>
      <c r="J3" s="34">
        <v>105</v>
      </c>
      <c r="K3" s="44">
        <f>J9*K9+J10*K10+J11*K11+J12*K12+J13*K13+J14*K14+K15*J15+J16*K16+J17*K17+J18*K18+J20*K20+J22*K22+J23*K23+J24*K24+J25*K25+K33*J33+K34*J34+J36*K36+J37*K37+J38*K38+J40*K40+J41*K41+K42*J42+J44*K44+J45*K45+J46*K46+J47*K47+J48*K48+J49*K49+J50*K50+J51*K51+J52*K52+J55*K55+J56*K56+J58*K58+J59*K59+J60*K60+J61*K61+J62*K62+J63*K63+K64*J64+K65*J65+K66*J66+K67*J67+J69*K69+J70*K70+J71*K71+J72*K72+J73*K73+J74*K74+J75*K75+J76*K76+J77*K77+J78*K78+J79*K79+J80*K80+J81*K81+J82*K82+J83*K83+J84*K84+J88*K88+J89*K89+J92*K92+J93*K93+J94*K94+J95*K95+J96*K96+J97*K97+J98*K98+J99*K99+J100*K100+J101*K101+J102*K102+J103*K103+J104*K104+J107*K107+J108*K108</f>
        <v>493063.66000000003</v>
      </c>
      <c r="L3" s="34">
        <v>106</v>
      </c>
      <c r="M3" s="44">
        <f>L9*M9+L10*M10+L11*M11+L12*M12+L13*M13+L14*M14+M15*L15+L16*M16+L17*M17+L18*M18+L20*M20+L22*M22+L23*M23+L24*M24+L25*M25+M33*L33+M34*L34+L36*M36+L37*M37+L38*M38+L40*M40+L41*M41+M42*L42+L44*M44+L45*M45+L46*M46+L47*M47+L48*M48+L49*M49+L50*M50+L51*M51+L52*M52+L55*M55+L56*M56+L58*M58+L59*M59+L60*M60+L61*M61+L62*M62+L63*M63+M64*L64+M65*L65+M66*L66+M67*L67+L69*M69+L70*M70+L71*M71+L72*M72+L73*M73+L74*M74+L75*M75+L76*M76+L77*M77+L78*M78+L79*M79+L80*M80+L81*M81+L82*M82+L83*M83+L84*M84+L88*M88+L89*M89+L92*M92+L93*M93+L94*M94+L95*M95+L96*M96+L97*M97+L98*M98+L99*M99+L100*M100+L101*M101+L102*M102+L103*M103+L104*M104+L107*M107+L108*M108</f>
        <v>181691.49879999997</v>
      </c>
      <c r="N3" s="34">
        <v>206</v>
      </c>
      <c r="O3" s="44">
        <f>N9*O9+N10*O10+N11*O11+N12*O12+N13*O13+N14*O14+O15*N15+N16*O16+N17*O17+N18*O18+N20*O20+N22*O22+N23*O23+N24*O24+N25*O25+O33*N33+O34*N34+N36*O36+N37*O37+N38*O38+N40*O40+N41*O41+O42*N42+N44*O44+N45*O45+N46*O46+N47*O47+N48*O48+N49*O49+N50*O50+N51*O51+N52*O52+N55*O55+N56*O56+N58*O58+N59*O59+N60*O60+N61*O61+N62*O62+N63*O63+O64*N64+O65*N65+O66*N66+O67*N67+N69*O69+N70*O70+N71*O71+N72*O72+N73*O73+N74*O74+N75*O75+N76*O76+N77*O77+N78*O78+N79*O79+N80*O80+N81*O81+N82*O82+N83*O83+N84*O84+N88*O88+N89*O89+N92*O92+N93*O93+N94*O94+N95*O95+N96*O96+N97*O97+N98*O98+N99*O99+N100*O100+N101*O101+N102*O102+N103*O103+N104*O104+N107*O107+N108*O108</f>
        <v>210462.6</v>
      </c>
      <c r="P3" s="34">
        <v>106</v>
      </c>
      <c r="Q3" s="44">
        <f>P9*Q9+P10*Q10+P11*Q11+P12*Q12+P13*Q13+P14*Q14+Q15*P15+P16*Q16+P17*Q17+P18*Q18+P20*Q20+P22*Q22+P23*Q23+P24*Q24+P25*Q25+Q33*P33+Q34*P34+P36*Q36+P37*Q37+P38*Q38+P40*Q40+P41*Q41+Q42*P42+P44*Q44+P45*Q45+P46*Q46+P47*Q47+P48*Q48+P49*Q49+P50*Q50+P51*Q51+P52*Q52+P55*Q55+P56*Q56+P57*Q57+P58*Q58+P59*Q59+P60*Q60+P61*Q61+P62*Q62+P63*Q63+Q64*P64+Q65*P65+Q66*P66+Q67*P67+P69*Q69+P70*Q70+P71*Q71+P72*Q72+P73*Q73+P74*Q74+P75*Q75+P76*Q76+P77*Q77+P78*Q78+P79*Q79+P80*Q80+P81*Q81+P82*Q82+P83*Q83+P84*Q84+P88*Q88+P89*Q89+P92*Q92+P93*Q93+P94*Q94+P95*Q95+P96*Q96+P97*Q97+P98*Q98+P99*Q99+P100*Q100+P101*Q101+P102*Q102+P103*Q103+P104*Q104+P107*Q107+P108*Q108</f>
        <v>119054.58</v>
      </c>
      <c r="R3" s="34">
        <v>206</v>
      </c>
      <c r="S3" s="44">
        <f>R9*S9+R10*S10+R11*S11+R12*S12+R13*S13+R14*S14+S15*R15+R16*S16+R17*S17+R18*S18+R20*S20+R22*S22+R23*S23+R24*S24+R25*S25+S33*R33+S34*R34+R36*S36+R37*S37+R38*S38+R40*S40+R41*S41+S42*R42+R44*S44+R45*S45+R46*S46+R47*S47+R48*S48+R49*S49+R50*S50+R51*S51+R52*S52+R55*S55+R56*S56+R57*S57+R58*S58+R59*S59+R60*S60+R61*S61+R62*S62+R63*S63+S64*R64+S65*R65+S66*R66+S67*R67+R69*S69+R70*S70+R71*S71+R72*S72+R73*S73+R74*S74+R75*S75+R76*S76+R77*S77+R78*S78+R79*S79+R80*S80+R81*S81+R82*S82+R83*S83+R84*S84+R88*S88+R89*S89+R92*S92+R93*S93+R94*S94+R95*S95+R96*S96+R97*S97+R98*S98+R99*S99+R100*S100+R101*S101+R102*S102+R103*S103+R104*S104+R107*S107+R108*S108</f>
        <v>245059</v>
      </c>
      <c r="T3" s="34">
        <v>106</v>
      </c>
      <c r="U3" s="44">
        <f>T9*U9+T10*U10+T11*U11+T12*U12+T13*U13+T14*U14+U15*T15+T16*U16+T17*U17+T18*U18+T20*U20+T22*U22+T23*U23+T24*U24+T25*U25+U33*T33+U34*T34+T36*U36+T37*U37+T38*U38+T40*U40+T41*U41+U42*T42+T44*U44+T45*U45+T46*U46+T47*U47+T48*U48+T49*U49+T50*U50+T51*U51+T52*U52+T55*U55+T56*U56+T57*U57+T58*U58+T59*U59+T60*U60+T61*U61+T62*U62+T63*U63+U64*T64+U65*T65+U66*T66+U67*T67+T69*U69+T70*U70+T71*U71+T72*U72+T73*U73+T74*U74+T75*U75+T76*U76+T77*U77+T78*U78+T79*U79+T80*U80+T81*U81+T82*U82+T83*U83+T84*U84+T88*U88+T89*U89+T92*U92+T93*U93+T94*U94+T95*U95+T96*U96+T97*U97+T98*U98+T99*U99+T100*U100+T101*U101+T102*U102+T103*U103+T104*U104+T107*U107+T108*U108</f>
        <v>130546.5</v>
      </c>
      <c r="V3" s="34">
        <v>104</v>
      </c>
      <c r="W3" s="44">
        <f>V9*W9+V10*W10+V11*W11+V12*W12+V13*W13+V14*W14+W15*V15+V16*W16+V17*W17+V18*W18+V20*W20+V22*W22+V23*W23+V24*W24+V25*W25+W33*V33+W34*V34+V36*W36+V37*W37+V38*W38+V40*W40+V41*W41+W42*V42+V44*W44+V45*W45+V46*W46+V47*W47+V48*W48+V49*W49+V50*W50+V51*W51+V52*W52+V55*W55+V56*W56+V57*W57+V58*W58+V59*W59+V60*W60+V61*W61+V62*W62+V63*W63+W64*V64+W65*V65+W66*V66+W67*V67+V69*W69+V70*W70+V71*W71+V72*W72+V73*W73+V74*W74+V75*W75+V76*W76+V77*W77+V78*W78+V79*W79+V80*W80+V81*W81+V82*W82+V83*W83+V84*W84+V88*W88+V89*W89+V92*W92+V93*W93+V94*W94+V95*W95+V96*W96+V97*W97+V98*W98+V99*W99+V100*W100+V101*W101+V102*W102+V103*W103+V104*W104+V107*W107+V108*W108</f>
        <v>236107</v>
      </c>
      <c r="X3" s="34">
        <v>106</v>
      </c>
      <c r="Y3" s="44">
        <f>X9*Y9+X10*Y10+X11*Y11+X12*Y12+X13*Y13+X14*Y14+Y15*X15+X16*Y16+X17*Y17+X18*Y18+X20*Y20+X22*Y22+X23*Y23+X24*Y24+X25*Y25+Y33*X33+Y34*X34+X36*Y36+X37*Y37+X38*Y38+X40*Y40+X41*Y41+Y42*X42+X44*Y44+X45*Y45+X46*Y46+X47*Y47+X48*Y48+X49*Y49+X50*Y50+X51*Y51+X52*Y52+X55*Y55+X56*Y56+X57*Y57+X58*Y58+X59*Y59+X60*Y60+X61*Y61+X62*Y62+X63*Y63+Y64*X64+Y65*X65+Y66*X66+Y67*X67+X69*Y69+X70*Y70+X71*Y71+X72*Y72+X73*Y73+X74*Y74+X75*Y75+X76*Y76+X77*Y77+X78*Y78+X79*Y79+X80*Y80+X81*Y81+X82*Y82+X83*Y83+X84*Y84+X88*Y88+X89*Y89+X92*Y92+X93*Y93+X94*Y94+X95*Y95+X96*Y96+X97*Y97+X98*Y98+X99*Y99+X100*Y100+X101*Y101+X102*Y102+X103*Y103+X104*Y104+X107*Y107+X108*Y108</f>
        <v>298812.51500000001</v>
      </c>
      <c r="Z3" s="34">
        <v>106</v>
      </c>
      <c r="AA3" s="44">
        <f>Z9*AA9+Z10*AA10+Z11*AA11+Z12*AA12+Z13*AA13+Z14*AA14+AA15*Z15+Z16*AA16+Z17*AA17+Z18*AA18+Z20*AA20+Z22*AA22+Z23*AA23+Z24*AA24+Z25*AA25+AA33*Z33+AA34*Z34+Z36*AA36+Z37*AA37+Z38*AA38+Z40*AA40+Z41*AA41+AA42*Z42+Z44*AA44+Z45*AA45+Z46*AA46+Z47*AA47+Z48*AA48+Z49*AA49+Z50*AA50+Z51*AA51+Z52*AA52+Z55*AA55+Z56*AA56+Z57*AA57+Z58*AA58+Z59*AA59+Z60*AA60+Z61*AA61+Z62*AA62+Z63*AA63+AA64*Z64+AA65*Z65+AA66*Z66+AA67*Z67+Z69*AA69+Z70*AA70+Z71*AA71+Z72*AA72+Z73*AA73+Z74*AA74+Z75*AA75+Z76*AA76+Z77*AA77+Z78*AA78+Z79*AA79+Z80*AA80+Z81*AA81+Z82*AA82+Z83*AA83+Z84*AA84+Z88*AA88+Z89*AA89+Z92*AA92+Z93*AA93+Z94*AA94+Z95*AA95+Z96*AA96+Z97*AA97+Z98*AA98+Z99*AA99+Z100*AA100+Z101*AA101+Z102*AA102+Z103*AA103+Z104*AA104+Z107*AA107+Z108*AA108</f>
        <v>253743.50000000003</v>
      </c>
      <c r="AB3" s="34">
        <v>103</v>
      </c>
      <c r="AC3" s="44">
        <f>AB9*AC9+AB10*AC10+AB11*AC11+AB12*AC12+AB13*AC13+AB14*AC14+AC15*AB15+AB16*AC16+AB17*AC17+AB18*AC18+AB20*AC20+AB22*AC22+AB23*AC23+AB24*AC24+AB25*AC25+AC33*AB33+AC34*AB34+AB36*AC36+AB37*AC37+AB38*AC38+AB40*AC40+AB41*AC41+AC42*AB42+AB44*AC44+AB45*AC45+AB46*AC46+AB47*AC47+AB48*AC48+AB49*AC49+AB50*AC50+AB51*AC51+AB52*AC52+AB55*AC55+AB56*AC56+AB57*AC57+AB58*AC58+AB59*AC59+AB60*AC60+AB61*AC61+AB62*AC62+AB63*AC63+AC64*AB64+AC65*AB65+AC66*AB66+AC67*AB67+AB69*AC69+AB70*AC70+AB71*AC71+AB72*AC72+AB73*AC73+AB74*AC74+AB75*AC75+AB76*AC76+AB77*AC77+AB78*AC78+AB79*AC79+AB80*AC80+AB81*AC81+AB82*AC82+AB83*AC83+AB84*AC84+AB88*AC88+AB89*AC89+AB92*AC92+AB93*AC93+AB94*AC94+AB95*AC95+AB96*AC96+AB97*AC97+AB98*AC98+AB99*AC99+AB100*AC100+AB101*AC101+AB102*AC102+AB103*AC103+AB104*AC104+AB107*AC107+AB108*AC108</f>
        <v>253340.6</v>
      </c>
      <c r="AD3" s="34">
        <v>106</v>
      </c>
      <c r="AE3" s="44">
        <f>AD9*AE9+AD10*AE10+AD11*AE11+AD12*AE12+AD13*AE13+AD14*AE14+AE15*AD15+AD16*AE16+AD17*AE17+AD18*AE18+AD20*AE20+AD22*AE22+AD23*AE23+AD24*AE24+AD25*AE25+AE33*AD33+AE34*AD34+AD36*AE36+AD37*AE37+AD38*AE38+AD40*AE40+AD41*AE41+AE42*AD42+AD43*AE43+AD44*AE44+AD45*AE45+AD46*AE46+AD47*AE47+AD48*AE48+AD49*AE49+AD50*AE50+AD51*AE51+AD52*AE52+AD53*AE53+AD55*AE55+AD56*AE56+AD57*AE57+AD58*AE58+AD59*AE59+AD60*AE60+AD61*AE61+AD62*AE62+AD63*AE63+AE64*AD64+AE65*AD65+AE66*AD66+AE67*AD67+AD69*AE69+AD70*AE70+AD71*AE71+AD72*AE72+AD73*AE73+AD74*AE74+AD75*AE75+AD76*AE76+AD77*AE77+AD78*AE78+AD79*AE79+AD80*AE80+AD81*AE81+AD82*AE82+AD83*AE83+AD84*AE84+AD88*AE88+AD89*AE89+AD90*AE90+AD91*AE91+AD92*AE92+AD93*AE93+AD94*AE94+AD95*AE95+AD96*AE96+AD97*AE97+AD98*AE98+AD99*AE99+AD100*AE100+AD101*AE101+AD102*AE102+AD103*AE103+AD104*AE104+AD105*AE105+AD107*AE107+AD108*AE108</f>
        <v>348944.10190000001</v>
      </c>
      <c r="AF3" s="34">
        <v>104</v>
      </c>
      <c r="AG3" s="44">
        <f>AF9*AG9+AF10*AG10+AF11*AG11+AF12*AG12+AF13*AG13+AF14*AG14+AG15*AF15+AF16*AG16+AF17*AG17+AF18*AG18+AF20*AG20+AF22*AG22+AF23*AG23+AF24*AG24+AF25*AG25+AG33*AF33+AG34*AF34+AF36*AG36+AF37*AG37+AF38*AG38+AF40*AG40+AF41*AG41+AG42*AF42+AF43*AG43+AF44*AG44+AF45*AG45+AF46*AG46+AF47*AG47+AF48*AG48+AF49*AG49+AF50*AG50+AF51*AG51+AF52*AG52+AF53*AG53+AF55*AG55+AF56*AG56+AF57*AG57+AF58*AG58+AF59*AG59+AF60*AG60+AF61*AG61+AF62*AG62+AF63*AG63+AG64*AF64+AG65*AF65+AG66*AF66+AG67*AF67+AF69*AG69+AF70*AG70+AF71*AG71+AF72*AG72+AF73*AG73+AF74*AG74+AF75*AG75+AF76*AG76+AF77*AG77+AF78*AG78+AF79*AG79+AF80*AG80+AF81*AG81+AF82*AG82+AF83*AG83+AF84*AG84+AF88*AG88+AF89*AG89+AF90*AG90+AF91*AG91+AF92*AG92+AF93*AG93+AF94*AG94+AF95*AG95+AF96*AG96+AF97*AG97+AF98*AG98+AF99*AG99+AF100*AG100+AF101*AG101+AF102*AG102+AF103*AG103+AF104*AG104+AF105*AG105+AF107*AG107+AF108*AG108</f>
        <v>305551.34999999998</v>
      </c>
      <c r="AH3" s="34">
        <v>106</v>
      </c>
      <c r="AI3" s="44">
        <f>AH9*AI9+AH10*AI10+AH11*AI11+AH12*AI12+AH13*AI13+AH14*AI14+AI15*AH15+AH16*AI16+AH17*AI17+AH18*AI18+AH20*AI20+AH22*AI22+AH23*AI23+AH24*AI24+AH25*AI25+AI33*AH33+AI34*AH34+AH36*AI36+AH37*AI37+AH38*AI38+AH40*AI40+AH41*AI41+AI42*AH42+AH43*AI43+AH44*AI44+AH45*AI45+AH46*AI46+AH47*AI47+AH48*AI48+AH49*AI49+AH50*AI50+AH51*AI51+AH52*AI52+AH53*AI53+AH55*AI55+AH56*AI56+AH57*AI57+AH58*AI58+AH59*AI59+AH60*AI60+AH61*AI61+AH62*AI62+AH63*AI63+AI64*AH64+AI65*AH65+AI66*AH66+AI67*AH67+AH69*AI69+AH70*AI70+AH71*AI71+AH72*AI72+AH73*AI73+AH74*AI74+AH75*AI75+AH76*AI76+AH77*AI77+AH78*AI78+AH79*AI79+AH80*AI80+AH81*AI81+AH82*AI82+AH83*AI83+AH84*AI84+AH88*AI88+AH89*AI89+AH90*AI90+AH91*AI91+AH92*AI92+AH93*AI93+AH94*AI94+AH95*AI95+AH96*AI96+AH97*AI97+AH98*AI98+AH99*AI99+AH100*AI100+AH101*AI101+AH102*AI102+AH103*AI103+AH104*AI104+AH105*AI105+AH107*AI107+AH108*AI108</f>
        <v>312303.94280000002</v>
      </c>
      <c r="AJ3" s="34">
        <v>304</v>
      </c>
      <c r="AK3" s="44">
        <f>AJ9*AK9+AJ10*AK10+AJ11*AK11+AJ12*AK12+AJ13*AK13+AJ14*AK14+AK15*AJ15+AJ16*AK16+AJ17*AK17+AJ18*AK18+AJ19*AK19+AJ20*AK20+AJ22*AK22+AJ23*AK23+AJ24*AK24+AJ25*AK25+AK33*AJ33+AK34*AJ34+AJ36*AK36+AJ37*AK37+AJ38*AK38+AJ40*AK40+AJ41*AK41+AK42*AJ42+AJ43*AK43+AJ44*AK44+AJ45*AK45+AJ46*AK46+AJ47*AK47+AJ48*AK48+AJ49*AK49+AJ50*AK50+AJ51*AK51+AJ52*AK52+AJ53*AK53+AJ55*AK55+AJ56*AK56+AJ57*AK57+AJ58*AK58+AJ59*AK59+AJ60*AK60+AJ61*AK61+AJ62*AK62+AJ63*AK63+AK64*AJ64+AK65*AJ65+AK66*AJ66+AK67*AJ67+AJ69*AK69+AJ70*AK70+AJ71*AK71+AJ72*AK72+AJ73*AK73+AJ74*AK74+AJ75*AK75+AJ76*AK76+AJ77*AK77+AJ78*AK78+AJ79*AK79+AJ80*AK80+AJ81*AK81+AJ82*AK82+AJ83*AK83+AJ84*AK84+AJ88*AK88+AJ89*AK89+AJ90*AK90+AJ91*AK91+AJ92*AK92+AJ93*AK93+AJ94*AK94+AJ95*AK95+AJ96*AK96+AJ97*AK97+AJ98*AK98+AJ99*AK99+AJ100*AK100+AJ101*AK101+AJ102*AK102+AJ103*AK103+AJ104*AK104+AJ105*AK105+AJ107*AK107+AJ108*AK108</f>
        <v>392114</v>
      </c>
      <c r="AL3" s="34">
        <v>206</v>
      </c>
      <c r="AM3" s="44">
        <f>AL9*AM9+AL10*AM10+AL11*AM11+AL12*AM12+AL13*AM13+AL14*AM14+AM15*AL15+AL16*AM16+AL17*AM17+AL18*AM18+AL19*AM19+AL20*AM20+AL21*AM21+AL22*AM22+AL23*AM23+AL24*AM24+AL25*AM25+AM33*AL33+AM34*AL34+AL36*AM36+AL37*AM37+AL38*AM38+AL40*AM40+AL41*AM41+AM42*AL42+AL43*AM43+AL44*AM44+AL45*AM45+AL46*AM46+AL47*AM47+AL48*AM48+AL49*AM49+AL50*AM50+AL51*AM51+AL52*AM52+AL53*AM53+AL54*AM54+AL55*AM55+AL56*AM56+AL57*AM57+AL58*AM58+AL59*AM59+AL60*AM60+AL61*AM61+AL62*AM62+AL63*AM63+AM64*AL64+AM65*AL65+AM66*AL66+AM67*AL67+AL68*AM68+AL69*AM69+AL70*AM70+AL71*AM71+AL72*AM72+AL73*AM73+AL74*AM74+AL75*AM75+AL76*AM76+AL77*AM77+AL78*AM78+AL79*AM79+AL80*AM80+AL81*AM81+AL82*AM82+AL83*AM83+AL84*AM84+AL85*AM85+AL86*AM86+AL87*AM87+AL88*AM88+AL89*AM89+AL90*AM90+AL91*AM91+AL92*AM92+AL93*AM93+AL94*AM94+AL95*AM95+AL96*AM96+AL97*AM97+AL98*AM98+AL99*AM99+AL100*AM100+AL101*AM101+AL102*AM102+AL103*AM103+AL104*AM104+AL105*AM105+AL106*AM106+AL107*AM107+AL108*AM108</f>
        <v>1159274.625</v>
      </c>
      <c r="AN3" s="34">
        <v>106</v>
      </c>
      <c r="AO3" s="44">
        <f>AN9*AO9+AN10*AO10+AN11*AO11+AN12*AO12+AN13*AO13+AN14*AO14+AO15*AN15+AN16*AO16+AN17*AO17+AN18*AO18+AN19*AO19+AN20*AO20+AN21*AO21+AN22*AO22+AN23*AO23+AN24*AO24+AN25*AO25+AO33*AN33+AO34*AN34+AN36*AO36+AN37*AO37+AN38*AO38+AN40*AO40+AN41*AO41+AO42*AN42+AN43*AO43+AN44*AO44+AN45*AO45+AN46*AO46+AN47*AO47+AN48*AO48+AN49*AO49+AN50*AO50+AN51*AO51+AN52*AO52+AN53*AO53+AN54*AO54+AN55*AO55+AN56*AO56+AN57*AO57+AN58*AO58+AN59*AO59+AN60*AO60+AN61*AO61+AN62*AO62+AN63*AO63+AO64*AN64+AO65*AN65+AO66*AN66+AO67*AN67+AN68*AO68+AN69*AO69+AN70*AO70+AN71*AO71+AN72*AO72+AN73*AO73+AN74*AO74+AN75*AO75+AN76*AO76+AN77*AO77+AN78*AO78+AN79*AO79+AN80*AO80+AN81*AO81+AN82*AO82+AN83*AO83+AN84*AO84+AN85*AO85+AN86*AO86+AN87*AO87+AN88*AO88+AN89*AO89+AN90*AO90+AN91*AO91+AN92*AO92+AN93*AO93+AN94*AO94+AN95*AO95+AN96*AO96+AN97*AO97+AN98*AO98+AN99*AO99+AN100*AO100+AN101*AO101+AN102*AO102+AN103*AO103+AN104*AO104+AN105*AO105+AN106*AO106+AN107*AO107+AN108*AO108</f>
        <v>242217.375</v>
      </c>
      <c r="AP3" s="34">
        <v>106</v>
      </c>
      <c r="AQ3" s="44">
        <f>AP9*AQ9+AP10*AQ10+AP11*AQ11+AP12*AQ12+AP13*AQ13+AP14*AQ14+AQ15*AP15+AP16*AQ16+AP17*AQ17+AP18*AQ18+AP19*AQ19+AP20*AQ20+AP21*AQ21+AP22*AQ22+AP23*AQ23+AP24*AQ24+AP25*AQ25+AP26*AQ26+AP27*AQ27+AP28*AQ28+AP29*AQ29+AP30*AQ30+AP31*AQ31+AP32*AQ32+AQ33*AP33+AQ34*AP34+AP35*AQ35+AP36*AQ36+AP37*AQ37+AP38*AQ38+AP40*AQ40+AP41*AQ41+AQ42*AP42+AP43*AQ43+AP44*AQ44+AP45*AQ45+AP46*AQ46+AP47*AQ47+AP48*AQ48+AP49*AQ49+AP50*AQ50+AP51*AQ51+AP52*AQ52+AP53*AQ53+AP54*AQ54+AP55*AQ55+AP56*AQ56+AP57*AQ57+AP58*AQ58+AP59*AQ59+AP60*AQ60+AP61*AQ61+AP62*AQ62+AP63*AQ63+AQ64*AP64+AQ65*AP65+AQ66*AP66+AQ67*AP67+AP68*AQ68+AP69*AQ69+AP70*AQ70+AP71*AQ71+AP72*AQ72+AP73*AQ73+AP74*AQ74+AP75*AQ75+AP76*AQ76+AP77*AQ77+AP78*AQ78+AP79*AQ79+AP80*AQ80+AP81*AQ81+AP82*AQ82+AP83*AQ83+AP84*AQ84+AP85*AQ85+AP86*AQ86+AP87*AQ87+AP88*AQ88+AP89*AQ89+AP90*AQ90+AP91*AQ91+AP92*AQ92+AP93*AQ93+AP94*AQ94+AP95*AQ95+AP96*AQ96+AP97*AQ97+AP98*AQ98+AP99*AQ99+AP100*AQ100+AP101*AQ101+AP102*AQ102+AP103*AQ103+AP104*AQ104+AP105*AQ105+AP106*AQ106+AP107*AQ107+AP108*AQ108</f>
        <v>500101.66000000003</v>
      </c>
      <c r="AR3" s="34">
        <v>106</v>
      </c>
      <c r="AS3" s="44">
        <f>AR9*AS9+AR10*AS10+AR11*AS11+AR12*AS12+AR13*AS13+AR14*AS14+AS15*AR15+AR16*AS16+AR17*AS17+AR18*AS18+AR19*AS19+AR20*AS20+AR21*AS21+AR22*AS22+AR23*AS23+AR24*AS24+AR25*AS25+AR26*AS26+AR27*AS27+AR28*AS28+AR29*AS29+AR30*AS30+AR31*AS31+AR32*AS32+AS33*AR33+AS34*AR34+AR35*AS35+AR36*AS36+AR37*AS37+AR38*AS38+AR40*AS40+AR41*AS41+AS42*AR42+AR43*AS43+AR44*AS44+AR45*AS45+AR46*AS46+AR47*AS47+AR48*AS48+AR49*AS49+AR50*AS50+AR51*AS51+AR52*AS52+AR53*AS53+AR54*AS54+AR55*AS55+AR56*AS56+AR57*AS57+AR58*AS58+AR59*AS59+AR60*AS60+AR61*AS61+AR62*AS62+AR63*AS63+AS64*AR64+AS65*AR65+AS66*AR66+AS67*AR67+AR68*AS68+AR69*AS69+AR70*AS70+AR71*AS71+AR72*AS72+AR73*AS73+AR74*AS74+AR75*AS75+AR76*AS76+AR77*AS77+AR78*AS78+AR79*AS79+AR80*AS80+AR81*AS81+AR82*AS82+AR83*AS83+AR84*AS84+AR85*AS85+AR86*AS86+AR87*AS87+AR88*AS88+AR89*AS89+AR90*AS90+AR91*AS91+AR92*AS92+AR93*AS93+AR94*AS94+AR95*AS95+AR96*AS96+AR97*AS97+AR98*AS98+AR99*AS99+AR100*AS100+AR101*AS101+AR102*AS102+AR103*AS103+AR104*AS104+AR105*AS105+AR106*AS106+AR107*AS107+AR108*AS108</f>
        <v>257683.5</v>
      </c>
      <c r="AT3" s="34"/>
      <c r="AU3" s="44"/>
      <c r="AV3" s="34"/>
      <c r="AW3" s="44"/>
      <c r="AX3" s="34"/>
      <c r="AY3" s="44"/>
      <c r="AZ3" s="184"/>
      <c r="BA3" s="185"/>
      <c r="BB3" s="186"/>
      <c r="BC3" s="193"/>
      <c r="BD3" s="194"/>
      <c r="BE3" s="195"/>
    </row>
    <row r="4" spans="1:57" ht="13.5" thickBot="1" x14ac:dyDescent="0.25">
      <c r="A4" s="187"/>
      <c r="B4" s="188"/>
      <c r="C4" s="189"/>
      <c r="D4" s="177" t="s">
        <v>168</v>
      </c>
      <c r="E4" s="178"/>
      <c r="F4" s="177" t="s">
        <v>170</v>
      </c>
      <c r="G4" s="178"/>
      <c r="H4" s="177" t="s">
        <v>172</v>
      </c>
      <c r="I4" s="178"/>
      <c r="J4" s="177" t="s">
        <v>194</v>
      </c>
      <c r="K4" s="178"/>
      <c r="L4" s="177" t="s">
        <v>151</v>
      </c>
      <c r="M4" s="178"/>
      <c r="N4" s="177" t="s">
        <v>197</v>
      </c>
      <c r="O4" s="178"/>
      <c r="P4" s="177" t="s">
        <v>149</v>
      </c>
      <c r="Q4" s="178"/>
      <c r="R4" s="177" t="s">
        <v>200</v>
      </c>
      <c r="S4" s="178"/>
      <c r="T4" s="177" t="s">
        <v>205</v>
      </c>
      <c r="U4" s="178"/>
      <c r="V4" s="177" t="s">
        <v>64</v>
      </c>
      <c r="W4" s="178"/>
      <c r="X4" s="177" t="s">
        <v>207</v>
      </c>
      <c r="Y4" s="178"/>
      <c r="Z4" s="177" t="s">
        <v>209</v>
      </c>
      <c r="AA4" s="178"/>
      <c r="AB4" s="177" t="s">
        <v>131</v>
      </c>
      <c r="AC4" s="178"/>
      <c r="AD4" s="177" t="s">
        <v>211</v>
      </c>
      <c r="AE4" s="178"/>
      <c r="AF4" s="177" t="s">
        <v>146</v>
      </c>
      <c r="AG4" s="178"/>
      <c r="AH4" s="177" t="s">
        <v>140</v>
      </c>
      <c r="AI4" s="178"/>
      <c r="AJ4" s="177" t="s">
        <v>140</v>
      </c>
      <c r="AK4" s="178"/>
      <c r="AL4" s="177" t="s">
        <v>225</v>
      </c>
      <c r="AM4" s="178"/>
      <c r="AN4" s="177" t="s">
        <v>241</v>
      </c>
      <c r="AO4" s="178"/>
      <c r="AP4" s="177" t="s">
        <v>262</v>
      </c>
      <c r="AQ4" s="178"/>
      <c r="AR4" s="177" t="s">
        <v>261</v>
      </c>
      <c r="AS4" s="178"/>
      <c r="AT4" s="177"/>
      <c r="AU4" s="178"/>
      <c r="AV4" s="177"/>
      <c r="AW4" s="178"/>
      <c r="AX4" s="177"/>
      <c r="AY4" s="178"/>
      <c r="AZ4" s="184"/>
      <c r="BA4" s="185"/>
      <c r="BB4" s="186"/>
      <c r="BC4" s="196"/>
      <c r="BD4" s="197"/>
      <c r="BE4" s="198"/>
    </row>
    <row r="5" spans="1:57" ht="13.5" thickBot="1" x14ac:dyDescent="0.25">
      <c r="A5" s="12"/>
      <c r="B5" s="13"/>
      <c r="C5" s="14"/>
      <c r="D5" s="179" t="s">
        <v>129</v>
      </c>
      <c r="E5" s="180"/>
      <c r="F5" s="179" t="s">
        <v>129</v>
      </c>
      <c r="G5" s="180"/>
      <c r="H5" s="179" t="s">
        <v>129</v>
      </c>
      <c r="I5" s="180"/>
      <c r="J5" s="179" t="s">
        <v>129</v>
      </c>
      <c r="K5" s="180"/>
      <c r="L5" s="179" t="s">
        <v>195</v>
      </c>
      <c r="M5" s="180"/>
      <c r="N5" s="179" t="s">
        <v>195</v>
      </c>
      <c r="O5" s="180"/>
      <c r="P5" s="179" t="s">
        <v>198</v>
      </c>
      <c r="Q5" s="180"/>
      <c r="R5" s="179" t="s">
        <v>198</v>
      </c>
      <c r="S5" s="180"/>
      <c r="T5" s="179" t="s">
        <v>195</v>
      </c>
      <c r="U5" s="180"/>
      <c r="V5" s="179" t="s">
        <v>198</v>
      </c>
      <c r="W5" s="180"/>
      <c r="X5" s="179" t="s">
        <v>198</v>
      </c>
      <c r="Y5" s="180"/>
      <c r="Z5" s="179" t="s">
        <v>130</v>
      </c>
      <c r="AA5" s="180"/>
      <c r="AB5" s="179" t="s">
        <v>198</v>
      </c>
      <c r="AC5" s="180"/>
      <c r="AD5" s="179" t="s">
        <v>198</v>
      </c>
      <c r="AE5" s="180"/>
      <c r="AF5" s="179" t="s">
        <v>198</v>
      </c>
      <c r="AG5" s="180"/>
      <c r="AH5" s="179" t="s">
        <v>198</v>
      </c>
      <c r="AI5" s="180"/>
      <c r="AJ5" s="179" t="s">
        <v>195</v>
      </c>
      <c r="AK5" s="180"/>
      <c r="AL5" s="179" t="s">
        <v>198</v>
      </c>
      <c r="AM5" s="180"/>
      <c r="AN5" s="179" t="s">
        <v>198</v>
      </c>
      <c r="AO5" s="180"/>
      <c r="AP5" s="179" t="s">
        <v>244</v>
      </c>
      <c r="AQ5" s="180"/>
      <c r="AR5" s="179" t="s">
        <v>130</v>
      </c>
      <c r="AS5" s="180"/>
      <c r="AT5" s="179"/>
      <c r="AU5" s="180"/>
      <c r="AV5" s="179"/>
      <c r="AW5" s="180"/>
      <c r="AX5" s="179"/>
      <c r="AY5" s="180"/>
      <c r="AZ5" s="184"/>
      <c r="BA5" s="185"/>
      <c r="BB5" s="186"/>
      <c r="BC5" s="54"/>
      <c r="BD5" s="55"/>
      <c r="BE5" s="56"/>
    </row>
    <row r="6" spans="1:57" ht="13.5" thickBot="1" x14ac:dyDescent="0.25">
      <c r="A6" s="12"/>
      <c r="B6" s="13"/>
      <c r="C6" s="14"/>
      <c r="D6" s="35" t="s">
        <v>13</v>
      </c>
      <c r="E6" s="36" t="s">
        <v>148</v>
      </c>
      <c r="F6" s="35" t="s">
        <v>13</v>
      </c>
      <c r="G6" s="36" t="s">
        <v>148</v>
      </c>
      <c r="H6" s="35" t="s">
        <v>13</v>
      </c>
      <c r="I6" s="36" t="s">
        <v>148</v>
      </c>
      <c r="J6" s="35" t="s">
        <v>13</v>
      </c>
      <c r="K6" s="36" t="s">
        <v>148</v>
      </c>
      <c r="L6" s="35" t="s">
        <v>13</v>
      </c>
      <c r="M6" s="36" t="s">
        <v>148</v>
      </c>
      <c r="N6" s="35" t="s">
        <v>13</v>
      </c>
      <c r="O6" s="36" t="s">
        <v>148</v>
      </c>
      <c r="P6" s="35" t="s">
        <v>13</v>
      </c>
      <c r="Q6" s="36" t="s">
        <v>148</v>
      </c>
      <c r="R6" s="35" t="s">
        <v>13</v>
      </c>
      <c r="S6" s="36" t="s">
        <v>148</v>
      </c>
      <c r="T6" s="35" t="s">
        <v>13</v>
      </c>
      <c r="U6" s="36" t="s">
        <v>148</v>
      </c>
      <c r="V6" s="35" t="s">
        <v>13</v>
      </c>
      <c r="W6" s="36" t="s">
        <v>148</v>
      </c>
      <c r="X6" s="35" t="s">
        <v>13</v>
      </c>
      <c r="Y6" s="36" t="s">
        <v>148</v>
      </c>
      <c r="Z6" s="35" t="s">
        <v>13</v>
      </c>
      <c r="AA6" s="36" t="s">
        <v>148</v>
      </c>
      <c r="AB6" s="35" t="s">
        <v>13</v>
      </c>
      <c r="AC6" s="36" t="s">
        <v>148</v>
      </c>
      <c r="AD6" s="35" t="s">
        <v>13</v>
      </c>
      <c r="AE6" s="36" t="s">
        <v>148</v>
      </c>
      <c r="AF6" s="35" t="s">
        <v>13</v>
      </c>
      <c r="AG6" s="36" t="s">
        <v>148</v>
      </c>
      <c r="AH6" s="35" t="s">
        <v>13</v>
      </c>
      <c r="AI6" s="36" t="s">
        <v>148</v>
      </c>
      <c r="AJ6" s="35" t="s">
        <v>13</v>
      </c>
      <c r="AK6" s="36" t="s">
        <v>148</v>
      </c>
      <c r="AL6" s="35" t="s">
        <v>13</v>
      </c>
      <c r="AM6" s="36" t="s">
        <v>148</v>
      </c>
      <c r="AN6" s="35" t="s">
        <v>13</v>
      </c>
      <c r="AO6" s="36" t="s">
        <v>148</v>
      </c>
      <c r="AP6" s="35" t="s">
        <v>13</v>
      </c>
      <c r="AQ6" s="36" t="s">
        <v>148</v>
      </c>
      <c r="AR6" s="35" t="s">
        <v>13</v>
      </c>
      <c r="AS6" s="36" t="s">
        <v>148</v>
      </c>
      <c r="AT6" s="35"/>
      <c r="AU6" s="36"/>
      <c r="AV6" s="35"/>
      <c r="AW6" s="36"/>
      <c r="AX6" s="61"/>
      <c r="AY6" s="61"/>
      <c r="AZ6" s="184"/>
      <c r="BA6" s="185"/>
      <c r="BB6" s="186"/>
      <c r="BC6" s="54"/>
      <c r="BD6" s="55"/>
      <c r="BE6" s="56"/>
    </row>
    <row r="7" spans="1:57" ht="13.5" thickBot="1" x14ac:dyDescent="0.25">
      <c r="A7" s="15"/>
      <c r="B7" s="16"/>
      <c r="C7" s="17"/>
      <c r="D7" s="42">
        <f>132.33*36</f>
        <v>4763.88</v>
      </c>
      <c r="E7" s="37">
        <f>(D9*E9+D10*E10+D11*E11+D12*E12+D13*E13+D14*E14+D16*E16+D17*E17+D18*E18+D20*E20+D22*E22+D23*E23+D24*E24+D25*E25+D36*E36+D38*E38)/D7</f>
        <v>22.015248075098448</v>
      </c>
      <c r="F7" s="42">
        <f>157.33*36</f>
        <v>5663.88</v>
      </c>
      <c r="G7" s="37">
        <f>(F9*G9+F10*G10+F11*G11+F12*G12+F13*G13+F14*G14+F16*G16+F17*G17+F18*G18+F20*G20+F22*G22+F23*G23+F24*G24+F25*G25+F36*G36+F38*G38)/F7</f>
        <v>20.935295239305916</v>
      </c>
      <c r="H7" s="42">
        <f>105.17*46</f>
        <v>4837.82</v>
      </c>
      <c r="I7" s="37">
        <f>(H9*I9+H10*I10+H11*I11+H12*I12+H13*I13+H14*I14+H16*I16+H17*I17+H18*I18+H20*I20+H22*I22+H23*I23+H24*I24+H25*I25+H36*I36+H38*I38)/H7</f>
        <v>15.138740176360427</v>
      </c>
      <c r="J7" s="42">
        <v>20402</v>
      </c>
      <c r="K7" s="37">
        <f>(J9*K9+J10*K10+J11*K11+J12*K12+J13*K13+J14*K14+J16*K16+J17*K17+J18*K18+J20*K20+J22*K22+J23*K23+J24*K24+J25*K25+J36*K36+J38*K38)/J7</f>
        <v>11.685798451132243</v>
      </c>
      <c r="L7" s="42">
        <v>4403</v>
      </c>
      <c r="M7" s="37">
        <f>(L9*M9+L10*M10+L11*M11+L12*M12+L13*M13+L14*M14+L16*M16+L17*M17+L18*M18+L20*M20+L22*M22+L23*M23+L24*M24+L25*M25+L36*M36+L38*M38)/L7</f>
        <v>9.0537244605950491</v>
      </c>
      <c r="N7" s="42">
        <v>7723</v>
      </c>
      <c r="O7" s="37">
        <f>(N9*O9+N10*O10+N11*O11+N12*O12+N13*O13+N14*O14+N16*O16+N17*O17+N18*O18+N20*O20+N22*O22+N23*O23+N24*O24+N25*O25+N36*O36+N38*O38)/N7</f>
        <v>11.52811083775735</v>
      </c>
      <c r="P7" s="42">
        <v>5822</v>
      </c>
      <c r="Q7" s="37">
        <f>(P9*Q9+P10*Q10+P11*Q11+P12*Q12+P13*Q13+P14*Q14+P16*Q16+P17*Q17+P18*Q18+P20*Q20+P22*Q22+P23*Q23+P24*Q24+P25*Q25+P36*Q36+P38*Q38)/P7</f>
        <v>8.0867244933012721</v>
      </c>
      <c r="R7" s="42">
        <v>9530</v>
      </c>
      <c r="S7" s="37">
        <f>(R9*S9+R10*S10+R11*S11+R12*S12+R13*S13+R14*S14+R16*S16+R17*S17+R18*S18+R20*S20+R22*S22+R23*S23+R24*S24+R25*S25+R36*S36+R38*S38)/R7</f>
        <v>6.1820745015739771</v>
      </c>
      <c r="T7" s="42">
        <v>4403</v>
      </c>
      <c r="U7" s="37">
        <f>(T9*U9+T10*U10+T11*U11+T12*U12+T13*U13+T14*U14+T16*U16+T17*U17+T18*U18+T20*U20+T22*U22+T23*U23+T24*U24+T25*U25+T36*U36+T38*U38)/T7</f>
        <v>15.025210084033613</v>
      </c>
      <c r="V7" s="42">
        <v>3953</v>
      </c>
      <c r="W7" s="37">
        <f>(V9*W9+V10*W10+V11*W11+V12*W12+V13*W13+V14*W14+V16*W16+V17*W17+V18*W18+V20*W20+V22*W22+V23*W23+V24*W24+V25*W25+V36*W36+V38*W38)/V7</f>
        <v>15.687136352137617</v>
      </c>
      <c r="X7" s="42">
        <v>7857</v>
      </c>
      <c r="Y7" s="37">
        <f>(X9*Y9+X10*Y10+X11*Y11+X12*Y12+X13*Y13+X14*Y14+X16*Y16+X17*Y17+X18*Y18+X20*Y20+X22*Y22+X23*Y23+X24*Y24+X25*Y25+X36*Y36+X38*Y38)/X7</f>
        <v>16.441538755250093</v>
      </c>
      <c r="Z7" s="42">
        <v>5535</v>
      </c>
      <c r="AA7" s="37">
        <f>(Z9*AA9+Z10*AA10+Z11*AA11+Z12*AA12+Z13*AA13+Z14*AA14+Z16*AA16+Z17*AA17+Z18*AA18+Z20*AA20+Z22*AA22+Z23*AA23+Z24*AA24+Z25*AA25+Z36*AA36+Z38*AA38)/Z7</f>
        <v>19.601987353206866</v>
      </c>
      <c r="AB7" s="42">
        <v>7906</v>
      </c>
      <c r="AC7" s="37">
        <f>(AB9*AC9+AB10*AC10+AB11*AC11+AB12*AC12+AB13*AC13+AB14*AC14+AB16*AC16+AB17*AC17+AB18*AC18+AB20*AC20+AB22*AC22+AB23*AC23+AB24*AC24+AB25*AC25+AB36*AC36+AB38*AC38)/AB7</f>
        <v>9.0500885403491012</v>
      </c>
      <c r="AD7" s="42">
        <v>10344</v>
      </c>
      <c r="AE7" s="37">
        <f>(AD9*AE9+AD10*AE10+AD11*AE11+AD12*AE12+AD13*AE13+AD14*AE14+AD16*AE16+AD17*AE17+AD18*AE18+AD20*AE20+AD22*AE22+AD23*AE23+AD24*AE24+AD25*AE25+AD36*AE36+AD38*AE38)/AD7</f>
        <v>14.56798723897912</v>
      </c>
      <c r="AF7" s="42">
        <v>5904</v>
      </c>
      <c r="AG7" s="37">
        <f>(AF9*AG9+AF10*AG10+AF11*AG11+AF12*AG12+AF13*AG13+AF14*AG14+AF16*AG16+AF17*AG17+AF18*AG18+AF20*AG20+AF22*AG22+AF23*AG23+AF24*AG24+AF25*AG25+AF36*AG36+AF38*AG38)/AF7</f>
        <v>21.778624661246614</v>
      </c>
      <c r="AH7" s="42">
        <v>14822</v>
      </c>
      <c r="AI7" s="37">
        <f>(AH9*AI9+AH10*AI10+AH11*AI11+AH12*AI12+AH13*AI13+AH14*AI14+AH16*AI16+AH17*AI17+AH18*AI18+AH20*AI20+AH22*AI22+AH23*AI23+AH24*AI24+AH25*AI25+AH36*AI36+AH38*AI38)/AH7</f>
        <v>7.9793383349075704</v>
      </c>
      <c r="AJ7" s="42">
        <v>0</v>
      </c>
      <c r="AK7" s="37" t="e">
        <f>(AJ9*AK9+AJ10*AK10+AJ11*AK11+AJ12*AK12+AJ13*AK13+AJ14*AK14+AJ16*AK16+AJ17*AK17+AJ18*AK18+AJ20*AK20+AJ22*AK22+AJ23*AK23+AJ24*AK24+AJ25*AK25+AJ36*AK36+AJ38*AK38)/AJ7</f>
        <v>#DIV/0!</v>
      </c>
      <c r="AL7" s="42">
        <v>0</v>
      </c>
      <c r="AM7" s="37" t="e">
        <f>(AL9*AM9+AL10*AM10+AL11*AM11+AL12*AM12+AL13*AM13+AL14*AM14+AL16*AM16+AL17*AM17+AL18*AM18+AL20*AM20+AL22*AM22+AL23*AM23+AL24*AM24+AL25*AM25+AL36*AM36+AL38*AM38)/AL7</f>
        <v>#DIV/0!</v>
      </c>
      <c r="AN7" s="42">
        <v>0</v>
      </c>
      <c r="AO7" s="37" t="e">
        <f>(AN9*AO9+AN10*AO10+AN11*AO11+AN12*AO12+AN13*AO13+AN14*AO14+AN16*AO16+AN17*AO17+AN18*AO18+AN20*AO20+AN22*AO22+AN23*AO23+AN24*AO24+AN25*AO25+AN36*AO36+AN38*AO38)/AN7</f>
        <v>#DIV/0!</v>
      </c>
      <c r="AP7" s="42">
        <v>0</v>
      </c>
      <c r="AQ7" s="37" t="e">
        <f>(AP9*AQ9+AP10*AQ10+AP11*AQ11+AP12*AQ12+AP13*AQ13+AP14*AQ14+AP16*AQ16+AP17*AQ17+AP18*AQ18+AP20*AQ20+AP22*AQ22+AP23*AQ23+AP24*AQ24+AP25*AQ25+AP36*AQ36+AP38*AQ38)/AP7</f>
        <v>#DIV/0!</v>
      </c>
      <c r="AR7" s="42">
        <v>0</v>
      </c>
      <c r="AS7" s="37" t="e">
        <f>(AR9*AS9+AR10*AS10+AR11*AS11+AR12*AS12+AR13*AS13+AR14*AS14+AR16*AS16+AR17*AS17+AR18*AS18+AR20*AS20+AR22*AS22+AR23*AS23+AR24*AS24+AR25*AS25+AR36*AS36+AR38*AS38)/AR7</f>
        <v>#DIV/0!</v>
      </c>
      <c r="AT7" s="42"/>
      <c r="AU7" s="37"/>
      <c r="AV7" s="42"/>
      <c r="AW7" s="37"/>
      <c r="AX7" s="62"/>
      <c r="AY7" s="62"/>
      <c r="AZ7" s="187"/>
      <c r="BA7" s="188"/>
      <c r="BB7" s="189"/>
      <c r="BC7" s="51"/>
      <c r="BD7" s="52"/>
      <c r="BE7" s="53"/>
    </row>
    <row r="8" spans="1:57" ht="13.5" thickBot="1" x14ac:dyDescent="0.25">
      <c r="A8" s="5" t="s">
        <v>0</v>
      </c>
      <c r="B8" s="6" t="s">
        <v>1</v>
      </c>
      <c r="C8" s="7" t="s">
        <v>2</v>
      </c>
      <c r="D8" s="45"/>
      <c r="E8" s="20"/>
      <c r="F8" s="45"/>
      <c r="G8" s="20"/>
      <c r="H8" s="45"/>
      <c r="I8" s="20"/>
      <c r="J8" s="45"/>
      <c r="K8" s="20"/>
      <c r="L8" s="45"/>
      <c r="M8" s="20"/>
      <c r="N8" s="45"/>
      <c r="O8" s="20"/>
      <c r="P8" s="45"/>
      <c r="Q8" s="20"/>
      <c r="R8" s="45"/>
      <c r="S8" s="20"/>
      <c r="T8" s="45"/>
      <c r="U8" s="20"/>
      <c r="V8" s="45"/>
      <c r="W8" s="20"/>
      <c r="X8" s="45"/>
      <c r="Y8" s="20"/>
      <c r="Z8" s="45"/>
      <c r="AA8" s="20"/>
      <c r="AB8" s="45"/>
      <c r="AC8" s="20"/>
      <c r="AD8" s="45"/>
      <c r="AE8" s="20"/>
      <c r="AF8" s="45"/>
      <c r="AG8" s="20"/>
      <c r="AH8" s="45"/>
      <c r="AI8" s="20"/>
      <c r="AJ8" s="45"/>
      <c r="AK8" s="20"/>
      <c r="AL8" s="45"/>
      <c r="AM8" s="20"/>
      <c r="AN8" s="45"/>
      <c r="AO8" s="20"/>
      <c r="AP8" s="45"/>
      <c r="AQ8" s="20"/>
      <c r="AR8" s="45"/>
      <c r="AS8" s="20"/>
      <c r="AT8" s="45"/>
      <c r="AU8" s="20"/>
      <c r="AV8" s="45"/>
      <c r="AW8" s="20"/>
      <c r="AX8" s="63"/>
      <c r="AY8" s="63"/>
      <c r="AZ8" s="19" t="s">
        <v>18</v>
      </c>
      <c r="BA8" s="20" t="s">
        <v>19</v>
      </c>
      <c r="BB8" s="18" t="s">
        <v>20</v>
      </c>
      <c r="BC8" s="57" t="s">
        <v>0</v>
      </c>
      <c r="BD8" s="58" t="s">
        <v>1</v>
      </c>
      <c r="BE8" s="59" t="s">
        <v>2</v>
      </c>
    </row>
    <row r="9" spans="1:57" x14ac:dyDescent="0.2">
      <c r="A9" s="22" t="s">
        <v>28</v>
      </c>
      <c r="B9" s="1" t="s">
        <v>6</v>
      </c>
      <c r="C9" s="21" t="s">
        <v>26</v>
      </c>
      <c r="D9" s="11">
        <v>383</v>
      </c>
      <c r="E9" s="23">
        <v>9</v>
      </c>
      <c r="F9" s="11">
        <v>452</v>
      </c>
      <c r="G9" s="23">
        <v>9</v>
      </c>
      <c r="H9" s="11">
        <v>459</v>
      </c>
      <c r="I9" s="23">
        <v>6.5</v>
      </c>
      <c r="J9" s="11">
        <v>1886</v>
      </c>
      <c r="K9" s="23">
        <v>4.3099999999999996</v>
      </c>
      <c r="L9" s="11">
        <v>350.45800000000003</v>
      </c>
      <c r="M9" s="23">
        <v>5.6</v>
      </c>
      <c r="N9" s="11">
        <v>721</v>
      </c>
      <c r="O9" s="23">
        <v>5.6</v>
      </c>
      <c r="P9" s="11">
        <v>543</v>
      </c>
      <c r="Q9" s="23">
        <v>5.27</v>
      </c>
      <c r="R9" s="11">
        <v>891</v>
      </c>
      <c r="S9" s="23">
        <v>5.27</v>
      </c>
      <c r="T9" s="11">
        <v>409</v>
      </c>
      <c r="U9" s="23">
        <v>9</v>
      </c>
      <c r="V9" s="11">
        <v>367</v>
      </c>
      <c r="W9" s="23">
        <v>6.25</v>
      </c>
      <c r="X9" s="11">
        <v>627.6</v>
      </c>
      <c r="Y9" s="23">
        <v>6.2</v>
      </c>
      <c r="Z9" s="11">
        <v>440</v>
      </c>
      <c r="AA9" s="23">
        <v>12</v>
      </c>
      <c r="AB9" s="11">
        <v>737.5</v>
      </c>
      <c r="AC9" s="23">
        <v>5</v>
      </c>
      <c r="AD9" s="11">
        <v>772</v>
      </c>
      <c r="AE9" s="23">
        <v>6.1</v>
      </c>
      <c r="AF9" s="11">
        <v>472</v>
      </c>
      <c r="AG9" s="23">
        <v>5</v>
      </c>
      <c r="AH9" s="11">
        <v>1369</v>
      </c>
      <c r="AI9" s="23">
        <v>5</v>
      </c>
      <c r="AJ9" s="64">
        <v>2134</v>
      </c>
      <c r="AK9" s="65">
        <v>4</v>
      </c>
      <c r="AL9" s="64">
        <v>6276.6</v>
      </c>
      <c r="AM9" s="65">
        <v>3.5</v>
      </c>
      <c r="AN9" s="64">
        <v>721.4</v>
      </c>
      <c r="AO9" s="65">
        <v>7</v>
      </c>
      <c r="AP9" s="64">
        <v>2037</v>
      </c>
      <c r="AQ9" s="65">
        <v>4</v>
      </c>
      <c r="AR9" s="64">
        <v>598</v>
      </c>
      <c r="AS9" s="65">
        <v>9</v>
      </c>
      <c r="AT9" s="64"/>
      <c r="AU9" s="65"/>
      <c r="AV9" s="64"/>
      <c r="AW9" s="65"/>
      <c r="AX9" s="40"/>
      <c r="AY9" s="40"/>
      <c r="AZ9" s="47">
        <f>D9+F9+H9+J9+L9+N9+P9+R9+T9+V9+X9+Z9+AB9+AD9+AF9+AH9+AJ9+AL9+AN9+AP9+AR9+AX9</f>
        <v>22646.558000000005</v>
      </c>
      <c r="BA9" s="40">
        <f>D9*E9+F9*G9+H9*I9+J9*K9+L9*M9+N9*O9+P9*Q9+R9*S9+T9*U9+V9*W9+X9*Y9+Z9*AA9+AB9*AC9+AD9*AE9+AF9*AG9+AH9*AI9+AJ9*AK9+AL9*AM9+AN9*AO9+AP9*AQ9+AR9*AS9+AX9*AY9</f>
        <v>114015.97480000001</v>
      </c>
      <c r="BB9" s="2">
        <f>BA9/AZ9</f>
        <v>5.0345829507512789</v>
      </c>
      <c r="BC9" s="26" t="s">
        <v>28</v>
      </c>
      <c r="BD9" s="9" t="s">
        <v>6</v>
      </c>
      <c r="BE9" s="32" t="s">
        <v>26</v>
      </c>
    </row>
    <row r="10" spans="1:57" x14ac:dyDescent="0.2">
      <c r="A10" s="22" t="s">
        <v>188</v>
      </c>
      <c r="B10" s="9" t="s">
        <v>14</v>
      </c>
      <c r="C10" s="21" t="s">
        <v>3</v>
      </c>
      <c r="D10" s="11"/>
      <c r="E10" s="23"/>
      <c r="F10" s="11"/>
      <c r="G10" s="23"/>
      <c r="H10" s="11">
        <v>1</v>
      </c>
      <c r="I10" s="23">
        <v>2900</v>
      </c>
      <c r="J10" s="11"/>
      <c r="K10" s="23"/>
      <c r="L10" s="11"/>
      <c r="M10" s="23"/>
      <c r="N10" s="11"/>
      <c r="O10" s="23"/>
      <c r="P10" s="11"/>
      <c r="Q10" s="23"/>
      <c r="R10" s="11"/>
      <c r="S10" s="23"/>
      <c r="T10" s="11"/>
      <c r="U10" s="23"/>
      <c r="V10" s="11"/>
      <c r="W10" s="23"/>
      <c r="X10" s="11"/>
      <c r="Y10" s="23"/>
      <c r="Z10" s="11"/>
      <c r="AA10" s="23"/>
      <c r="AB10" s="11"/>
      <c r="AC10" s="23"/>
      <c r="AD10" s="11"/>
      <c r="AE10" s="23"/>
      <c r="AF10" s="11"/>
      <c r="AG10" s="23"/>
      <c r="AH10" s="11">
        <v>1</v>
      </c>
      <c r="AI10" s="23">
        <v>6400</v>
      </c>
      <c r="AJ10" s="11"/>
      <c r="AK10" s="23"/>
      <c r="AL10" s="11">
        <v>1</v>
      </c>
      <c r="AM10" s="23">
        <v>8100</v>
      </c>
      <c r="AN10" s="11"/>
      <c r="AO10" s="23"/>
      <c r="AP10" s="11"/>
      <c r="AQ10" s="23"/>
      <c r="AR10" s="11"/>
      <c r="AS10" s="23"/>
      <c r="AT10" s="11"/>
      <c r="AU10" s="23"/>
      <c r="AV10" s="11"/>
      <c r="AW10" s="23"/>
      <c r="AX10" s="40"/>
      <c r="AY10" s="40"/>
      <c r="AZ10" s="47">
        <f>D10+F10+H10+J10+L10+N10+P10+R10+T10+V10+X10+Z10+AB10+AD10+AF10+AH10+AJ10+AL10+AN10+AP10+AR10+AX10</f>
        <v>3</v>
      </c>
      <c r="BA10" s="40">
        <f>D10*E10+F10*G10+H10*I10+J10*K10+L10*M10+N10*O10+P10*Q10+R10*S10+T10*U10+V10*W10+X10*Y10+Z10*AA10+AB10*AC10+AD10*AE10+AF10*AG10+AH10*AI10+AJ10*AK10+AL10*AM10+AN10*AO10+AP10*AQ10+AR10*AS10+AX10*AY10</f>
        <v>17400</v>
      </c>
      <c r="BB10" s="2">
        <f t="shared" ref="BB10:BB38" si="0">BA10/AZ10</f>
        <v>5800</v>
      </c>
      <c r="BC10" s="26" t="s">
        <v>188</v>
      </c>
      <c r="BD10" s="9" t="s">
        <v>14</v>
      </c>
      <c r="BE10" s="32" t="s">
        <v>3</v>
      </c>
    </row>
    <row r="11" spans="1:57" x14ac:dyDescent="0.2">
      <c r="A11" s="22" t="s">
        <v>75</v>
      </c>
      <c r="B11" s="9" t="s">
        <v>15</v>
      </c>
      <c r="C11" s="21" t="s">
        <v>3</v>
      </c>
      <c r="D11" s="11">
        <v>1</v>
      </c>
      <c r="E11" s="23">
        <v>15000</v>
      </c>
      <c r="F11" s="11">
        <v>1</v>
      </c>
      <c r="G11" s="23">
        <v>15000</v>
      </c>
      <c r="H11" s="11"/>
      <c r="I11" s="23"/>
      <c r="J11" s="11">
        <v>1</v>
      </c>
      <c r="K11" s="23">
        <v>20000</v>
      </c>
      <c r="L11" s="11"/>
      <c r="M11" s="23"/>
      <c r="N11" s="11">
        <v>1</v>
      </c>
      <c r="O11" s="23">
        <v>14000</v>
      </c>
      <c r="P11" s="11"/>
      <c r="Q11" s="23"/>
      <c r="R11" s="11"/>
      <c r="S11" s="23"/>
      <c r="T11" s="11"/>
      <c r="U11" s="23"/>
      <c r="V11" s="11"/>
      <c r="W11" s="23"/>
      <c r="X11" s="11">
        <v>1</v>
      </c>
      <c r="Y11" s="23">
        <v>18200</v>
      </c>
      <c r="Z11" s="11">
        <v>1</v>
      </c>
      <c r="AA11" s="23">
        <v>12500</v>
      </c>
      <c r="AB11" s="11"/>
      <c r="AC11" s="23"/>
      <c r="AD11" s="11">
        <v>1</v>
      </c>
      <c r="AE11" s="23">
        <v>18400</v>
      </c>
      <c r="AF11" s="11">
        <v>1</v>
      </c>
      <c r="AG11" s="23">
        <v>17000</v>
      </c>
      <c r="AH11" s="11"/>
      <c r="AI11" s="23"/>
      <c r="AJ11" s="11">
        <v>1</v>
      </c>
      <c r="AK11" s="23">
        <v>24000</v>
      </c>
      <c r="AL11" s="11">
        <v>1</v>
      </c>
      <c r="AM11" s="23">
        <v>62000</v>
      </c>
      <c r="AN11" s="11">
        <v>1</v>
      </c>
      <c r="AO11" s="23">
        <v>4300</v>
      </c>
      <c r="AP11" s="11">
        <v>1</v>
      </c>
      <c r="AQ11" s="23">
        <v>13000</v>
      </c>
      <c r="AR11" s="11">
        <v>1</v>
      </c>
      <c r="AS11" s="23">
        <v>10000</v>
      </c>
      <c r="AT11" s="11"/>
      <c r="AU11" s="23"/>
      <c r="AV11" s="11"/>
      <c r="AW11" s="23"/>
      <c r="AX11" s="40"/>
      <c r="AY11" s="40"/>
      <c r="AZ11" s="47">
        <f>D11+F11+H11+J11+L11+N11+P11+R11+T11+V11+X11+Z11+AB11+AD11+AF11+AH11+AJ11+AL11+AN11+AP11+AR11+AX11</f>
        <v>13</v>
      </c>
      <c r="BA11" s="40">
        <f>D11*E11+F11*G11+H11*I11+J11*K11+L11*M11+N11*O11+P11*Q11+R11*S11+T11*U11+V11*W11+X11*Y11+Z11*AA11+AB11*AC11+AD11*AE11+AF11*AG11+AH11*AI11+AJ11*AK11+AL11*AM11+AN11*AO11+AP11*AQ11+AR11*AS11+AX11*AY11</f>
        <v>243400</v>
      </c>
      <c r="BB11" s="2">
        <f t="shared" si="0"/>
        <v>18723.076923076922</v>
      </c>
      <c r="BC11" s="26" t="s">
        <v>75</v>
      </c>
      <c r="BD11" s="9" t="s">
        <v>15</v>
      </c>
      <c r="BE11" s="32" t="s">
        <v>3</v>
      </c>
    </row>
    <row r="12" spans="1:57" x14ac:dyDescent="0.2">
      <c r="A12" s="22" t="s">
        <v>76</v>
      </c>
      <c r="B12" s="1" t="s">
        <v>4</v>
      </c>
      <c r="C12" s="21" t="s">
        <v>41</v>
      </c>
      <c r="D12" s="11">
        <v>19.399999999999999</v>
      </c>
      <c r="E12" s="23">
        <v>30</v>
      </c>
      <c r="F12" s="11">
        <v>21</v>
      </c>
      <c r="G12" s="23">
        <v>30</v>
      </c>
      <c r="H12" s="11"/>
      <c r="I12" s="23"/>
      <c r="J12" s="11"/>
      <c r="K12" s="23"/>
      <c r="L12" s="11"/>
      <c r="M12" s="23"/>
      <c r="N12" s="11"/>
      <c r="O12" s="23"/>
      <c r="P12" s="11"/>
      <c r="Q12" s="23"/>
      <c r="R12" s="11"/>
      <c r="S12" s="23"/>
      <c r="T12" s="11"/>
      <c r="U12" s="23"/>
      <c r="V12" s="11"/>
      <c r="W12" s="23"/>
      <c r="X12" s="11">
        <v>13.6</v>
      </c>
      <c r="Y12" s="23">
        <v>130</v>
      </c>
      <c r="Z12" s="11">
        <v>24</v>
      </c>
      <c r="AA12" s="23">
        <v>30</v>
      </c>
      <c r="AB12" s="11"/>
      <c r="AC12" s="23"/>
      <c r="AD12" s="11"/>
      <c r="AE12" s="23"/>
      <c r="AF12" s="11">
        <v>48</v>
      </c>
      <c r="AG12" s="23">
        <v>155</v>
      </c>
      <c r="AH12" s="11"/>
      <c r="AI12" s="23"/>
      <c r="AJ12" s="11"/>
      <c r="AK12" s="23"/>
      <c r="AL12" s="11">
        <v>48</v>
      </c>
      <c r="AM12" s="23">
        <v>40</v>
      </c>
      <c r="AN12" s="11"/>
      <c r="AO12" s="23"/>
      <c r="AP12" s="11">
        <v>24</v>
      </c>
      <c r="AQ12" s="23">
        <v>50</v>
      </c>
      <c r="AR12" s="11"/>
      <c r="AS12" s="23"/>
      <c r="AT12" s="11"/>
      <c r="AU12" s="23"/>
      <c r="AV12" s="11"/>
      <c r="AW12" s="23"/>
      <c r="AX12" s="40"/>
      <c r="AY12" s="40"/>
      <c r="AZ12" s="47">
        <f>D12+F12+H12+J12+L12+N12+P12+R12+T12+V12+X12+Z12+AB12+AD12+AF12+AH12+AJ12+AL12+AN12+AP12+AR12+AX12</f>
        <v>198</v>
      </c>
      <c r="BA12" s="40">
        <f>D12*E12+F12*G12+H12*I12+J12*K12+L12*M12+N12*O12+P12*Q12+R12*S12+T12*U12+V12*W12+X12*Y12+Z12*AA12+AB12*AC12+AD12*AE12+AF12*AG12+AH12*AI12+AJ12*AK12+AL12*AM12+AN12*AO12+AP12*AQ12+AR12*AS12+AX12*AY12</f>
        <v>14260</v>
      </c>
      <c r="BB12" s="2">
        <f t="shared" si="0"/>
        <v>72.020202020202021</v>
      </c>
      <c r="BC12" s="26" t="s">
        <v>76</v>
      </c>
      <c r="BD12" s="9" t="s">
        <v>4</v>
      </c>
      <c r="BE12" s="32" t="s">
        <v>41</v>
      </c>
    </row>
    <row r="13" spans="1:57" x14ac:dyDescent="0.2">
      <c r="A13" s="22" t="s">
        <v>10</v>
      </c>
      <c r="B13" s="9" t="s">
        <v>11</v>
      </c>
      <c r="C13" s="21" t="s">
        <v>41</v>
      </c>
      <c r="D13" s="11">
        <v>20.8</v>
      </c>
      <c r="E13" s="23">
        <v>1600</v>
      </c>
      <c r="F13" s="11">
        <v>21.1</v>
      </c>
      <c r="G13" s="23">
        <v>1600</v>
      </c>
      <c r="H13" s="11"/>
      <c r="I13" s="23"/>
      <c r="J13" s="11">
        <v>22</v>
      </c>
      <c r="K13" s="23">
        <v>1640</v>
      </c>
      <c r="L13" s="11"/>
      <c r="M13" s="23"/>
      <c r="N13" s="11">
        <v>8.8000000000000007</v>
      </c>
      <c r="O13" s="23">
        <v>1800</v>
      </c>
      <c r="P13" s="11"/>
      <c r="Q13" s="23"/>
      <c r="R13" s="11"/>
      <c r="S13" s="23"/>
      <c r="T13" s="11"/>
      <c r="U13" s="23"/>
      <c r="V13" s="11">
        <v>1.8</v>
      </c>
      <c r="W13" s="23">
        <v>3000</v>
      </c>
      <c r="X13" s="11">
        <v>27.2</v>
      </c>
      <c r="Y13" s="23">
        <v>1650</v>
      </c>
      <c r="Z13" s="11">
        <v>25.9</v>
      </c>
      <c r="AA13" s="23">
        <v>1100</v>
      </c>
      <c r="AB13" s="11"/>
      <c r="AC13" s="23"/>
      <c r="AD13" s="11"/>
      <c r="AE13" s="23"/>
      <c r="AF13" s="11">
        <v>30.2</v>
      </c>
      <c r="AG13" s="23">
        <v>1325</v>
      </c>
      <c r="AH13" s="11"/>
      <c r="AI13" s="23"/>
      <c r="AJ13" s="11">
        <v>18.5</v>
      </c>
      <c r="AK13" s="23">
        <v>1200</v>
      </c>
      <c r="AL13" s="11">
        <v>76.7</v>
      </c>
      <c r="AM13" s="23">
        <v>1400</v>
      </c>
      <c r="AN13" s="11">
        <v>3.2</v>
      </c>
      <c r="AO13" s="23">
        <v>2000</v>
      </c>
      <c r="AP13" s="11">
        <v>34.799999999999997</v>
      </c>
      <c r="AQ13" s="23">
        <v>1326.5</v>
      </c>
      <c r="AR13" s="11">
        <v>3.2</v>
      </c>
      <c r="AS13" s="23">
        <v>2000</v>
      </c>
      <c r="AT13" s="11"/>
      <c r="AU13" s="23"/>
      <c r="AV13" s="11"/>
      <c r="AW13" s="23"/>
      <c r="AX13" s="40"/>
      <c r="AY13" s="40"/>
      <c r="AZ13" s="47">
        <f t="shared" ref="AZ13:AZ38" si="1">D13+F13+H13+J13+L13+N13+P13+R13+T13+V13+X13+Z13+AB13+AD13+AF13+AH13+AJ13+AL13+AN13+AP13+AR13+AX13+AT13+AV13</f>
        <v>294.2</v>
      </c>
      <c r="BA13" s="40">
        <f t="shared" ref="BA13:BA38" si="2">D13*E13+F13*G13+H13*I13+J13*K13+L13*M13+N13*O13+P13*Q13+R13*S13+T13*U13+V13*W13+X13*Y13+Z13*AA13+AB13*AC13+AD13*AE13+AF13*AG13+AH13*AI13+AJ13*AK13+AL13*AM13+AN13*AO13+AP13*AQ13+AR13*AS13+AX13*AY13+AT13*AU13+AV13*AW13</f>
        <v>426287.2</v>
      </c>
      <c r="BB13" s="2">
        <f t="shared" si="0"/>
        <v>1448.9707681849084</v>
      </c>
      <c r="BC13" s="26" t="s">
        <v>10</v>
      </c>
      <c r="BD13" s="9" t="s">
        <v>11</v>
      </c>
      <c r="BE13" s="32" t="s">
        <v>41</v>
      </c>
    </row>
    <row r="14" spans="1:57" x14ac:dyDescent="0.2">
      <c r="A14" s="22" t="s">
        <v>65</v>
      </c>
      <c r="B14" s="1" t="s">
        <v>7</v>
      </c>
      <c r="C14" s="21" t="s">
        <v>66</v>
      </c>
      <c r="D14" s="11">
        <v>3342</v>
      </c>
      <c r="E14" s="23">
        <v>2</v>
      </c>
      <c r="F14" s="11">
        <v>3321</v>
      </c>
      <c r="G14" s="23">
        <v>2</v>
      </c>
      <c r="H14" s="11"/>
      <c r="I14" s="23"/>
      <c r="J14" s="11">
        <v>3367</v>
      </c>
      <c r="K14" s="23">
        <v>1.75</v>
      </c>
      <c r="L14" s="11"/>
      <c r="M14" s="23"/>
      <c r="N14" s="11">
        <v>1155</v>
      </c>
      <c r="O14" s="23">
        <v>2</v>
      </c>
      <c r="P14" s="11"/>
      <c r="Q14" s="23"/>
      <c r="R14" s="11"/>
      <c r="S14" s="23"/>
      <c r="T14" s="11"/>
      <c r="U14" s="23"/>
      <c r="V14" s="11">
        <v>189</v>
      </c>
      <c r="W14" s="23">
        <v>2</v>
      </c>
      <c r="X14" s="11">
        <v>2954</v>
      </c>
      <c r="Y14" s="23">
        <v>2.1</v>
      </c>
      <c r="Z14" s="11">
        <v>3091</v>
      </c>
      <c r="AA14" s="23">
        <v>2</v>
      </c>
      <c r="AB14" s="11"/>
      <c r="AC14" s="23"/>
      <c r="AD14" s="11"/>
      <c r="AE14" s="23"/>
      <c r="AF14" s="11">
        <v>3524</v>
      </c>
      <c r="AG14" s="23">
        <v>1.75</v>
      </c>
      <c r="AH14" s="11"/>
      <c r="AI14" s="23"/>
      <c r="AJ14" s="11">
        <v>1715</v>
      </c>
      <c r="AK14" s="23">
        <v>1</v>
      </c>
      <c r="AL14" s="11">
        <v>50465</v>
      </c>
      <c r="AM14" s="23">
        <v>1.3</v>
      </c>
      <c r="AN14" s="11">
        <v>467</v>
      </c>
      <c r="AO14" s="23">
        <v>1.8</v>
      </c>
      <c r="AP14" s="11">
        <v>4475</v>
      </c>
      <c r="AQ14" s="23">
        <v>2</v>
      </c>
      <c r="AR14" s="11">
        <v>464</v>
      </c>
      <c r="AS14" s="23">
        <v>3</v>
      </c>
      <c r="AT14" s="11"/>
      <c r="AU14" s="23"/>
      <c r="AV14" s="11"/>
      <c r="AW14" s="23"/>
      <c r="AX14" s="40"/>
      <c r="AY14" s="40"/>
      <c r="AZ14" s="47">
        <f t="shared" si="1"/>
        <v>78529</v>
      </c>
      <c r="BA14" s="40">
        <f t="shared" si="2"/>
        <v>118960.75</v>
      </c>
      <c r="BB14" s="2">
        <f t="shared" si="0"/>
        <v>1.5148639356161417</v>
      </c>
      <c r="BC14" s="26" t="s">
        <v>65</v>
      </c>
      <c r="BD14" s="9" t="s">
        <v>7</v>
      </c>
      <c r="BE14" s="32" t="s">
        <v>66</v>
      </c>
    </row>
    <row r="15" spans="1:57" x14ac:dyDescent="0.2">
      <c r="A15" s="22" t="s">
        <v>173</v>
      </c>
      <c r="B15" s="9" t="s">
        <v>174</v>
      </c>
      <c r="C15" s="21" t="s">
        <v>66</v>
      </c>
      <c r="D15" s="11"/>
      <c r="E15" s="23"/>
      <c r="F15" s="11"/>
      <c r="G15" s="23"/>
      <c r="H15" s="11">
        <v>1716</v>
      </c>
      <c r="I15" s="23">
        <v>2.5</v>
      </c>
      <c r="J15" s="11"/>
      <c r="K15" s="23"/>
      <c r="L15" s="11"/>
      <c r="M15" s="23"/>
      <c r="N15" s="11"/>
      <c r="O15" s="23"/>
      <c r="P15" s="11"/>
      <c r="Q15" s="23"/>
      <c r="R15" s="11"/>
      <c r="S15" s="23"/>
      <c r="T15" s="11"/>
      <c r="U15" s="23"/>
      <c r="V15" s="11"/>
      <c r="W15" s="23"/>
      <c r="X15" s="11"/>
      <c r="Y15" s="23"/>
      <c r="Z15" s="11"/>
      <c r="AA15" s="23"/>
      <c r="AB15" s="11"/>
      <c r="AC15" s="23"/>
      <c r="AD15" s="11"/>
      <c r="AE15" s="23"/>
      <c r="AF15" s="11"/>
      <c r="AG15" s="23"/>
      <c r="AH15" s="11"/>
      <c r="AI15" s="23"/>
      <c r="AJ15" s="11"/>
      <c r="AK15" s="23"/>
      <c r="AL15" s="11"/>
      <c r="AM15" s="23"/>
      <c r="AN15" s="11"/>
      <c r="AO15" s="23"/>
      <c r="AP15" s="11">
        <v>600</v>
      </c>
      <c r="AQ15" s="23">
        <v>3.35</v>
      </c>
      <c r="AR15" s="11"/>
      <c r="AS15" s="23"/>
      <c r="AT15" s="11"/>
      <c r="AU15" s="23"/>
      <c r="AV15" s="11"/>
      <c r="AW15" s="23"/>
      <c r="AX15" s="40"/>
      <c r="AY15" s="40"/>
      <c r="AZ15" s="47">
        <f t="shared" si="1"/>
        <v>2316</v>
      </c>
      <c r="BA15" s="40">
        <f t="shared" si="2"/>
        <v>6300</v>
      </c>
      <c r="BB15" s="2">
        <f t="shared" si="0"/>
        <v>2.7202072538860103</v>
      </c>
      <c r="BC15" s="26" t="s">
        <v>173</v>
      </c>
      <c r="BD15" s="9" t="s">
        <v>174</v>
      </c>
      <c r="BE15" s="32" t="s">
        <v>66</v>
      </c>
    </row>
    <row r="16" spans="1:57" x14ac:dyDescent="0.2">
      <c r="A16" s="22" t="s">
        <v>29</v>
      </c>
      <c r="B16" s="9" t="s">
        <v>16</v>
      </c>
      <c r="C16" s="21" t="s">
        <v>26</v>
      </c>
      <c r="D16" s="11">
        <v>431</v>
      </c>
      <c r="E16" s="23">
        <v>60</v>
      </c>
      <c r="F16" s="11">
        <v>514</v>
      </c>
      <c r="G16" s="23">
        <v>60</v>
      </c>
      <c r="H16" s="11">
        <v>728</v>
      </c>
      <c r="I16" s="23">
        <v>55</v>
      </c>
      <c r="J16" s="11">
        <v>2014</v>
      </c>
      <c r="K16" s="23">
        <v>46</v>
      </c>
      <c r="L16" s="11">
        <v>407.70800000000003</v>
      </c>
      <c r="M16" s="23">
        <v>48</v>
      </c>
      <c r="N16" s="11">
        <v>798</v>
      </c>
      <c r="O16" s="23">
        <v>48</v>
      </c>
      <c r="P16" s="11">
        <v>601</v>
      </c>
      <c r="Q16" s="23">
        <v>43</v>
      </c>
      <c r="R16" s="11">
        <v>984</v>
      </c>
      <c r="S16" s="23">
        <v>43</v>
      </c>
      <c r="T16" s="11">
        <v>455</v>
      </c>
      <c r="U16" s="23">
        <v>85</v>
      </c>
      <c r="V16" s="11">
        <v>408</v>
      </c>
      <c r="W16" s="23">
        <v>84</v>
      </c>
      <c r="X16" s="11">
        <v>715.3</v>
      </c>
      <c r="Y16" s="23">
        <v>55.5</v>
      </c>
      <c r="Z16" s="11">
        <v>500</v>
      </c>
      <c r="AA16" s="23">
        <v>60</v>
      </c>
      <c r="AB16" s="11">
        <v>816.1</v>
      </c>
      <c r="AC16" s="23">
        <v>55</v>
      </c>
      <c r="AD16" s="11">
        <v>893.2</v>
      </c>
      <c r="AE16" s="23">
        <v>52</v>
      </c>
      <c r="AF16" s="11">
        <v>535</v>
      </c>
      <c r="AG16" s="23">
        <v>74</v>
      </c>
      <c r="AH16" s="11">
        <v>1520</v>
      </c>
      <c r="AI16" s="23">
        <v>36</v>
      </c>
      <c r="AJ16" s="11">
        <v>2362</v>
      </c>
      <c r="AK16" s="23">
        <v>35</v>
      </c>
      <c r="AL16" s="11">
        <v>6296</v>
      </c>
      <c r="AM16" s="23">
        <v>35</v>
      </c>
      <c r="AN16" s="11">
        <v>387</v>
      </c>
      <c r="AO16" s="23">
        <v>95</v>
      </c>
      <c r="AP16" s="11">
        <v>2160</v>
      </c>
      <c r="AQ16" s="23">
        <v>27</v>
      </c>
      <c r="AR16" s="11">
        <v>276</v>
      </c>
      <c r="AS16" s="23">
        <v>75</v>
      </c>
      <c r="AT16" s="11"/>
      <c r="AU16" s="23"/>
      <c r="AV16" s="11"/>
      <c r="AW16" s="23"/>
      <c r="AX16" s="40"/>
      <c r="AY16" s="40"/>
      <c r="AZ16" s="47">
        <f t="shared" si="1"/>
        <v>23801.308000000005</v>
      </c>
      <c r="BA16" s="40">
        <f t="shared" si="2"/>
        <v>1062516.034</v>
      </c>
      <c r="BB16" s="2">
        <f t="shared" si="0"/>
        <v>44.641077456751525</v>
      </c>
      <c r="BC16" s="26" t="s">
        <v>29</v>
      </c>
      <c r="BD16" s="9" t="s">
        <v>16</v>
      </c>
      <c r="BE16" s="32" t="s">
        <v>26</v>
      </c>
    </row>
    <row r="17" spans="1:57" x14ac:dyDescent="0.2">
      <c r="A17" s="22" t="s">
        <v>30</v>
      </c>
      <c r="B17" s="9" t="s">
        <v>17</v>
      </c>
      <c r="C17" s="21" t="s">
        <v>26</v>
      </c>
      <c r="D17" s="11">
        <v>100</v>
      </c>
      <c r="E17" s="23">
        <v>125</v>
      </c>
      <c r="F17" s="11">
        <v>145</v>
      </c>
      <c r="G17" s="23">
        <v>135</v>
      </c>
      <c r="H17" s="11">
        <v>43</v>
      </c>
      <c r="I17" s="23">
        <v>140</v>
      </c>
      <c r="J17" s="11">
        <v>194</v>
      </c>
      <c r="K17" s="23">
        <v>160</v>
      </c>
      <c r="L17" s="11">
        <v>16.044</v>
      </c>
      <c r="M17" s="23">
        <v>250</v>
      </c>
      <c r="N17" s="11">
        <v>16</v>
      </c>
      <c r="O17" s="23">
        <v>250</v>
      </c>
      <c r="P17" s="11">
        <v>74.599999999999994</v>
      </c>
      <c r="Q17" s="23">
        <v>133</v>
      </c>
      <c r="R17" s="11">
        <v>17.2</v>
      </c>
      <c r="S17" s="23">
        <v>133</v>
      </c>
      <c r="T17" s="11">
        <v>26.1</v>
      </c>
      <c r="U17" s="23">
        <v>500</v>
      </c>
      <c r="V17" s="11">
        <v>58</v>
      </c>
      <c r="W17" s="23">
        <v>130</v>
      </c>
      <c r="X17" s="11">
        <v>10.5</v>
      </c>
      <c r="Y17" s="23">
        <v>150</v>
      </c>
      <c r="Z17" s="11">
        <v>77.8</v>
      </c>
      <c r="AA17" s="23">
        <v>125</v>
      </c>
      <c r="AB17" s="11">
        <v>50.5</v>
      </c>
      <c r="AC17" s="23">
        <v>144</v>
      </c>
      <c r="AD17" s="11">
        <v>134</v>
      </c>
      <c r="AE17" s="23">
        <v>130</v>
      </c>
      <c r="AF17" s="11">
        <v>44.2</v>
      </c>
      <c r="AG17" s="23">
        <v>145</v>
      </c>
      <c r="AH17" s="11">
        <v>108.7</v>
      </c>
      <c r="AI17" s="23">
        <v>145</v>
      </c>
      <c r="AJ17" s="11">
        <v>85</v>
      </c>
      <c r="AK17" s="23">
        <v>320</v>
      </c>
      <c r="AL17" s="11">
        <v>944</v>
      </c>
      <c r="AM17" s="23">
        <v>155</v>
      </c>
      <c r="AN17" s="11">
        <v>30.8</v>
      </c>
      <c r="AO17" s="23">
        <v>155</v>
      </c>
      <c r="AP17" s="11">
        <v>108</v>
      </c>
      <c r="AQ17" s="23">
        <v>150</v>
      </c>
      <c r="AR17" s="11">
        <v>44</v>
      </c>
      <c r="AS17" s="23">
        <v>150</v>
      </c>
      <c r="AT17" s="11"/>
      <c r="AU17" s="23"/>
      <c r="AV17" s="11"/>
      <c r="AW17" s="23"/>
      <c r="AX17" s="40"/>
      <c r="AY17" s="40"/>
      <c r="AZ17" s="47">
        <f t="shared" si="1"/>
        <v>2327.4440000000004</v>
      </c>
      <c r="BA17" s="40">
        <f t="shared" si="2"/>
        <v>369201.9</v>
      </c>
      <c r="BB17" s="2">
        <f t="shared" si="0"/>
        <v>158.62976724681667</v>
      </c>
      <c r="BC17" s="26" t="s">
        <v>30</v>
      </c>
      <c r="BD17" s="9" t="s">
        <v>17</v>
      </c>
      <c r="BE17" s="32" t="s">
        <v>26</v>
      </c>
    </row>
    <row r="18" spans="1:57" x14ac:dyDescent="0.2">
      <c r="A18" s="22" t="s">
        <v>85</v>
      </c>
      <c r="B18" s="9" t="s">
        <v>86</v>
      </c>
      <c r="C18" s="21" t="s">
        <v>26</v>
      </c>
      <c r="D18" s="11"/>
      <c r="E18" s="23"/>
      <c r="F18" s="11"/>
      <c r="G18" s="23"/>
      <c r="H18" s="11"/>
      <c r="I18" s="23"/>
      <c r="J18" s="11"/>
      <c r="K18" s="23"/>
      <c r="L18" s="11"/>
      <c r="M18" s="23"/>
      <c r="N18" s="11"/>
      <c r="O18" s="23"/>
      <c r="P18" s="11"/>
      <c r="Q18" s="23"/>
      <c r="R18" s="11"/>
      <c r="S18" s="23"/>
      <c r="T18" s="11"/>
      <c r="U18" s="23"/>
      <c r="V18" s="11"/>
      <c r="W18" s="23"/>
      <c r="X18" s="11"/>
      <c r="Y18" s="23"/>
      <c r="Z18" s="11">
        <v>8</v>
      </c>
      <c r="AA18" s="23">
        <v>300</v>
      </c>
      <c r="AB18" s="11"/>
      <c r="AC18" s="23"/>
      <c r="AD18" s="11"/>
      <c r="AE18" s="23"/>
      <c r="AF18" s="11"/>
      <c r="AG18" s="23"/>
      <c r="AH18" s="11"/>
      <c r="AI18" s="23"/>
      <c r="AJ18" s="11">
        <v>5</v>
      </c>
      <c r="AK18" s="23">
        <v>920</v>
      </c>
      <c r="AL18" s="11"/>
      <c r="AM18" s="23"/>
      <c r="AN18" s="11"/>
      <c r="AO18" s="23"/>
      <c r="AP18" s="11"/>
      <c r="AQ18" s="23"/>
      <c r="AR18" s="11"/>
      <c r="AS18" s="23"/>
      <c r="AT18" s="11"/>
      <c r="AU18" s="23"/>
      <c r="AV18" s="11"/>
      <c r="AW18" s="23"/>
      <c r="AX18" s="40"/>
      <c r="AY18" s="40"/>
      <c r="AZ18" s="47">
        <f t="shared" si="1"/>
        <v>13</v>
      </c>
      <c r="BA18" s="40">
        <f t="shared" si="2"/>
        <v>7000</v>
      </c>
      <c r="BB18" s="2">
        <f t="shared" si="0"/>
        <v>538.46153846153845</v>
      </c>
      <c r="BC18" s="26" t="s">
        <v>85</v>
      </c>
      <c r="BD18" s="9" t="s">
        <v>86</v>
      </c>
      <c r="BE18" s="32" t="s">
        <v>26</v>
      </c>
    </row>
    <row r="19" spans="1:57" x14ac:dyDescent="0.2">
      <c r="A19" s="22" t="s">
        <v>223</v>
      </c>
      <c r="B19" s="9" t="s">
        <v>189</v>
      </c>
      <c r="C19" s="21" t="s">
        <v>27</v>
      </c>
      <c r="D19" s="11"/>
      <c r="E19" s="23"/>
      <c r="F19" s="11"/>
      <c r="G19" s="23"/>
      <c r="H19" s="11"/>
      <c r="I19" s="23"/>
      <c r="J19" s="11"/>
      <c r="K19" s="23"/>
      <c r="L19" s="11"/>
      <c r="M19" s="23"/>
      <c r="N19" s="11"/>
      <c r="O19" s="23"/>
      <c r="P19" s="11"/>
      <c r="Q19" s="23"/>
      <c r="R19" s="11"/>
      <c r="S19" s="23"/>
      <c r="T19" s="11"/>
      <c r="U19" s="23"/>
      <c r="V19" s="11"/>
      <c r="W19" s="23"/>
      <c r="X19" s="11"/>
      <c r="Y19" s="23"/>
      <c r="Z19" s="11"/>
      <c r="AA19" s="23"/>
      <c r="AB19" s="11"/>
      <c r="AC19" s="23"/>
      <c r="AD19" s="11"/>
      <c r="AE19" s="23"/>
      <c r="AF19" s="11"/>
      <c r="AG19" s="23"/>
      <c r="AH19" s="11"/>
      <c r="AI19" s="23"/>
      <c r="AJ19" s="11">
        <v>136</v>
      </c>
      <c r="AK19" s="23">
        <v>120</v>
      </c>
      <c r="AL19" s="11">
        <v>220</v>
      </c>
      <c r="AM19" s="23">
        <v>100</v>
      </c>
      <c r="AN19" s="11"/>
      <c r="AO19" s="23"/>
      <c r="AP19" s="11">
        <v>110</v>
      </c>
      <c r="AQ19" s="23">
        <v>100</v>
      </c>
      <c r="AR19" s="11"/>
      <c r="AS19" s="23"/>
      <c r="AT19" s="11"/>
      <c r="AU19" s="23"/>
      <c r="AV19" s="11"/>
      <c r="AW19" s="23"/>
      <c r="AX19" s="40"/>
      <c r="AY19" s="40"/>
      <c r="AZ19" s="47">
        <f t="shared" si="1"/>
        <v>466</v>
      </c>
      <c r="BA19" s="40">
        <f t="shared" si="2"/>
        <v>49320</v>
      </c>
      <c r="BB19" s="2">
        <f t="shared" si="0"/>
        <v>105.83690987124463</v>
      </c>
      <c r="BC19" s="26"/>
      <c r="BD19" s="9" t="s">
        <v>189</v>
      </c>
      <c r="BE19" s="32"/>
    </row>
    <row r="20" spans="1:57" x14ac:dyDescent="0.2">
      <c r="A20" s="22" t="s">
        <v>5</v>
      </c>
      <c r="B20" s="1" t="s">
        <v>12</v>
      </c>
      <c r="C20" s="21" t="s">
        <v>27</v>
      </c>
      <c r="D20" s="11"/>
      <c r="E20" s="23"/>
      <c r="F20" s="11"/>
      <c r="G20" s="23"/>
      <c r="H20" s="11"/>
      <c r="I20" s="23"/>
      <c r="J20" s="11"/>
      <c r="K20" s="23"/>
      <c r="L20" s="11"/>
      <c r="M20" s="23"/>
      <c r="N20" s="11"/>
      <c r="O20" s="23"/>
      <c r="P20" s="11"/>
      <c r="Q20" s="23"/>
      <c r="R20" s="11"/>
      <c r="S20" s="23"/>
      <c r="T20" s="11"/>
      <c r="U20" s="23"/>
      <c r="V20" s="11"/>
      <c r="W20" s="23"/>
      <c r="X20" s="11"/>
      <c r="Y20" s="23"/>
      <c r="Z20" s="11"/>
      <c r="AA20" s="23"/>
      <c r="AB20" s="11"/>
      <c r="AC20" s="23"/>
      <c r="AD20" s="11">
        <v>267.60000000000002</v>
      </c>
      <c r="AE20" s="23">
        <v>70.5</v>
      </c>
      <c r="AF20" s="11"/>
      <c r="AG20" s="23"/>
      <c r="AH20" s="11"/>
      <c r="AI20" s="23"/>
      <c r="AJ20" s="11"/>
      <c r="AK20" s="23"/>
      <c r="AL20" s="11"/>
      <c r="AM20" s="23"/>
      <c r="AN20" s="11"/>
      <c r="AO20" s="23"/>
      <c r="AP20" s="11"/>
      <c r="AQ20" s="23"/>
      <c r="AR20" s="11"/>
      <c r="AS20" s="23"/>
      <c r="AT20" s="11"/>
      <c r="AU20" s="23"/>
      <c r="AV20" s="11"/>
      <c r="AW20" s="23"/>
      <c r="AX20" s="40"/>
      <c r="AY20" s="40"/>
      <c r="AZ20" s="47">
        <f t="shared" si="1"/>
        <v>267.60000000000002</v>
      </c>
      <c r="BA20" s="40">
        <f t="shared" si="2"/>
        <v>18865.800000000003</v>
      </c>
      <c r="BB20" s="2">
        <f t="shared" si="0"/>
        <v>70.5</v>
      </c>
      <c r="BC20" s="38" t="s">
        <v>5</v>
      </c>
      <c r="BD20" s="9" t="s">
        <v>12</v>
      </c>
      <c r="BE20" s="32" t="s">
        <v>27</v>
      </c>
    </row>
    <row r="21" spans="1:57" x14ac:dyDescent="0.2">
      <c r="A21" s="22" t="s">
        <v>226</v>
      </c>
      <c r="B21" s="9" t="s">
        <v>227</v>
      </c>
      <c r="C21" s="21" t="s">
        <v>27</v>
      </c>
      <c r="D21" s="11"/>
      <c r="E21" s="23"/>
      <c r="F21" s="11"/>
      <c r="G21" s="23"/>
      <c r="H21" s="11"/>
      <c r="I21" s="23"/>
      <c r="J21" s="11"/>
      <c r="K21" s="23"/>
      <c r="L21" s="11"/>
      <c r="M21" s="23"/>
      <c r="N21" s="11"/>
      <c r="O21" s="23"/>
      <c r="P21" s="11"/>
      <c r="Q21" s="23"/>
      <c r="R21" s="11"/>
      <c r="S21" s="23"/>
      <c r="T21" s="11"/>
      <c r="U21" s="23"/>
      <c r="V21" s="11"/>
      <c r="W21" s="23"/>
      <c r="X21" s="11"/>
      <c r="Y21" s="23"/>
      <c r="Z21" s="11"/>
      <c r="AA21" s="23"/>
      <c r="AB21" s="11"/>
      <c r="AC21" s="23"/>
      <c r="AD21" s="11"/>
      <c r="AE21" s="23"/>
      <c r="AF21" s="11"/>
      <c r="AG21" s="23"/>
      <c r="AH21" s="11"/>
      <c r="AI21" s="23"/>
      <c r="AJ21" s="11"/>
      <c r="AK21" s="23"/>
      <c r="AL21" s="11">
        <v>1794.5</v>
      </c>
      <c r="AM21" s="23">
        <v>26</v>
      </c>
      <c r="AN21" s="11"/>
      <c r="AO21" s="23"/>
      <c r="AP21" s="11"/>
      <c r="AQ21" s="23"/>
      <c r="AR21" s="11"/>
      <c r="AS21" s="23"/>
      <c r="AT21" s="11"/>
      <c r="AU21" s="23"/>
      <c r="AV21" s="11"/>
      <c r="AW21" s="23"/>
      <c r="AX21" s="40"/>
      <c r="AY21" s="40"/>
      <c r="AZ21" s="47">
        <f t="shared" si="1"/>
        <v>1794.5</v>
      </c>
      <c r="BA21" s="40">
        <f t="shared" si="2"/>
        <v>46657</v>
      </c>
      <c r="BB21" s="2">
        <f t="shared" si="0"/>
        <v>26</v>
      </c>
      <c r="BC21" s="38"/>
      <c r="BD21" s="9" t="s">
        <v>227</v>
      </c>
      <c r="BE21" s="32"/>
    </row>
    <row r="22" spans="1:57" x14ac:dyDescent="0.2">
      <c r="A22" s="22" t="s">
        <v>91</v>
      </c>
      <c r="B22" s="10" t="s">
        <v>92</v>
      </c>
      <c r="C22" s="32" t="s">
        <v>27</v>
      </c>
      <c r="D22" s="11"/>
      <c r="E22" s="23"/>
      <c r="F22" s="11"/>
      <c r="G22" s="23"/>
      <c r="H22" s="11">
        <v>228</v>
      </c>
      <c r="I22" s="23">
        <v>65</v>
      </c>
      <c r="J22" s="11">
        <v>294.5</v>
      </c>
      <c r="K22" s="23">
        <v>70</v>
      </c>
      <c r="L22" s="11"/>
      <c r="M22" s="23"/>
      <c r="N22" s="11"/>
      <c r="O22" s="23"/>
      <c r="P22" s="11"/>
      <c r="Q22" s="23"/>
      <c r="R22" s="11"/>
      <c r="S22" s="23"/>
      <c r="T22" s="11"/>
      <c r="U22" s="23"/>
      <c r="V22" s="11"/>
      <c r="W22" s="23"/>
      <c r="X22" s="11"/>
      <c r="Y22" s="23"/>
      <c r="Z22" s="11"/>
      <c r="AA22" s="23"/>
      <c r="AB22" s="11"/>
      <c r="AC22" s="23"/>
      <c r="AD22" s="11">
        <v>289.89999999999998</v>
      </c>
      <c r="AE22" s="23">
        <v>94.4</v>
      </c>
      <c r="AF22" s="11"/>
      <c r="AG22" s="23"/>
      <c r="AH22" s="11">
        <v>371.70800000000003</v>
      </c>
      <c r="AI22" s="23">
        <v>66.599999999999994</v>
      </c>
      <c r="AJ22" s="11"/>
      <c r="AK22" s="23"/>
      <c r="AL22" s="11">
        <v>930.8</v>
      </c>
      <c r="AM22" s="23">
        <v>55</v>
      </c>
      <c r="AN22" s="11"/>
      <c r="AO22" s="23"/>
      <c r="AP22" s="11"/>
      <c r="AQ22" s="23"/>
      <c r="AR22" s="11"/>
      <c r="AS22" s="23"/>
      <c r="AT22" s="11"/>
      <c r="AU22" s="23"/>
      <c r="AV22" s="11"/>
      <c r="AW22" s="23"/>
      <c r="AX22" s="40"/>
      <c r="AY22" s="40"/>
      <c r="AZ22" s="47">
        <f t="shared" si="1"/>
        <v>2114.9079999999999</v>
      </c>
      <c r="BA22" s="40">
        <f t="shared" si="2"/>
        <v>138751.31280000001</v>
      </c>
      <c r="BB22" s="2">
        <f t="shared" si="0"/>
        <v>65.606311385648937</v>
      </c>
      <c r="BC22" s="26" t="s">
        <v>91</v>
      </c>
      <c r="BD22" s="10" t="s">
        <v>92</v>
      </c>
      <c r="BE22" s="32" t="s">
        <v>27</v>
      </c>
    </row>
    <row r="23" spans="1:57" x14ac:dyDescent="0.2">
      <c r="A23" s="22" t="s">
        <v>93</v>
      </c>
      <c r="B23" s="10" t="s">
        <v>94</v>
      </c>
      <c r="C23" s="32" t="s">
        <v>27</v>
      </c>
      <c r="D23" s="11"/>
      <c r="E23" s="23"/>
      <c r="F23" s="11"/>
      <c r="G23" s="23"/>
      <c r="H23" s="11"/>
      <c r="I23" s="23"/>
      <c r="J23" s="11"/>
      <c r="K23" s="23"/>
      <c r="L23" s="11"/>
      <c r="M23" s="23"/>
      <c r="N23" s="11"/>
      <c r="O23" s="23"/>
      <c r="P23" s="11"/>
      <c r="Q23" s="23"/>
      <c r="R23" s="11"/>
      <c r="S23" s="23"/>
      <c r="T23" s="11"/>
      <c r="U23" s="23"/>
      <c r="V23" s="11"/>
      <c r="W23" s="23"/>
      <c r="X23" s="11"/>
      <c r="Y23" s="23"/>
      <c r="Z23" s="11"/>
      <c r="AA23" s="23"/>
      <c r="AB23" s="11"/>
      <c r="AC23" s="23"/>
      <c r="AD23" s="11">
        <v>267.3</v>
      </c>
      <c r="AE23" s="23">
        <v>46</v>
      </c>
      <c r="AF23" s="11"/>
      <c r="AG23" s="23"/>
      <c r="AH23" s="11"/>
      <c r="AI23" s="23"/>
      <c r="AJ23" s="11"/>
      <c r="AK23" s="23"/>
      <c r="AL23" s="11"/>
      <c r="AM23" s="23"/>
      <c r="AN23" s="11"/>
      <c r="AO23" s="23"/>
      <c r="AP23" s="11"/>
      <c r="AQ23" s="23"/>
      <c r="AR23" s="11"/>
      <c r="AS23" s="23"/>
      <c r="AT23" s="11"/>
      <c r="AU23" s="23"/>
      <c r="AV23" s="11"/>
      <c r="AW23" s="23"/>
      <c r="AX23" s="40"/>
      <c r="AY23" s="40"/>
      <c r="AZ23" s="47">
        <f t="shared" si="1"/>
        <v>267.3</v>
      </c>
      <c r="BA23" s="40">
        <f t="shared" si="2"/>
        <v>12295.800000000001</v>
      </c>
      <c r="BB23" s="2">
        <f t="shared" si="0"/>
        <v>46</v>
      </c>
      <c r="BC23" s="26" t="s">
        <v>93</v>
      </c>
      <c r="BD23" s="10" t="s">
        <v>94</v>
      </c>
      <c r="BE23" s="32" t="s">
        <v>27</v>
      </c>
    </row>
    <row r="24" spans="1:57" x14ac:dyDescent="0.2">
      <c r="A24" s="26" t="s">
        <v>77</v>
      </c>
      <c r="B24" s="10" t="s">
        <v>90</v>
      </c>
      <c r="C24" s="21" t="s">
        <v>55</v>
      </c>
      <c r="D24" s="11"/>
      <c r="E24" s="23"/>
      <c r="F24" s="11"/>
      <c r="G24" s="23"/>
      <c r="H24" s="11"/>
      <c r="I24" s="23"/>
      <c r="J24" s="11"/>
      <c r="K24" s="23"/>
      <c r="L24" s="11"/>
      <c r="M24" s="23"/>
      <c r="N24" s="11"/>
      <c r="O24" s="23"/>
      <c r="P24" s="11"/>
      <c r="Q24" s="23"/>
      <c r="R24" s="11"/>
      <c r="S24" s="23"/>
      <c r="T24" s="11"/>
      <c r="U24" s="23"/>
      <c r="V24" s="11"/>
      <c r="W24" s="23"/>
      <c r="X24" s="11">
        <v>16</v>
      </c>
      <c r="Y24" s="23">
        <v>117</v>
      </c>
      <c r="Z24" s="11"/>
      <c r="AA24" s="23"/>
      <c r="AB24" s="11"/>
      <c r="AC24" s="23"/>
      <c r="AD24" s="11"/>
      <c r="AE24" s="23"/>
      <c r="AF24" s="11"/>
      <c r="AG24" s="23"/>
      <c r="AH24" s="11"/>
      <c r="AI24" s="23"/>
      <c r="AJ24" s="11"/>
      <c r="AK24" s="23"/>
      <c r="AL24" s="11"/>
      <c r="AM24" s="23"/>
      <c r="AN24" s="11"/>
      <c r="AO24" s="23"/>
      <c r="AP24" s="11"/>
      <c r="AQ24" s="23"/>
      <c r="AR24" s="11"/>
      <c r="AS24" s="23"/>
      <c r="AT24" s="11"/>
      <c r="AU24" s="23"/>
      <c r="AV24" s="11"/>
      <c r="AW24" s="23"/>
      <c r="AX24" s="40"/>
      <c r="AY24" s="40"/>
      <c r="AZ24" s="47">
        <f t="shared" si="1"/>
        <v>16</v>
      </c>
      <c r="BA24" s="40">
        <f t="shared" si="2"/>
        <v>1872</v>
      </c>
      <c r="BB24" s="2">
        <f t="shared" si="0"/>
        <v>117</v>
      </c>
      <c r="BC24" s="26" t="s">
        <v>77</v>
      </c>
      <c r="BD24" s="10" t="s">
        <v>90</v>
      </c>
      <c r="BE24" s="32" t="s">
        <v>55</v>
      </c>
    </row>
    <row r="25" spans="1:57" s="1" customFormat="1" x14ac:dyDescent="0.2">
      <c r="A25" s="22" t="s">
        <v>67</v>
      </c>
      <c r="B25" s="9" t="s">
        <v>24</v>
      </c>
      <c r="C25" s="21" t="s">
        <v>68</v>
      </c>
      <c r="D25" s="11"/>
      <c r="E25" s="40"/>
      <c r="F25" s="11">
        <v>3</v>
      </c>
      <c r="G25" s="40">
        <v>120</v>
      </c>
      <c r="H25" s="11"/>
      <c r="I25" s="40"/>
      <c r="J25" s="11">
        <v>222</v>
      </c>
      <c r="K25" s="40">
        <v>60</v>
      </c>
      <c r="L25" s="11">
        <v>22</v>
      </c>
      <c r="M25" s="40">
        <v>260</v>
      </c>
      <c r="N25" s="11">
        <v>9</v>
      </c>
      <c r="O25" s="40">
        <v>260</v>
      </c>
      <c r="P25" s="11">
        <v>2</v>
      </c>
      <c r="Q25" s="40">
        <v>121</v>
      </c>
      <c r="R25" s="11"/>
      <c r="S25" s="40"/>
      <c r="T25" s="11"/>
      <c r="U25" s="40"/>
      <c r="V25" s="11">
        <v>15</v>
      </c>
      <c r="W25" s="40">
        <v>214</v>
      </c>
      <c r="X25" s="11"/>
      <c r="Y25" s="40"/>
      <c r="Z25" s="11">
        <v>2</v>
      </c>
      <c r="AA25" s="40">
        <v>150</v>
      </c>
      <c r="AB25" s="11">
        <v>100</v>
      </c>
      <c r="AC25" s="40">
        <v>54</v>
      </c>
      <c r="AD25" s="11"/>
      <c r="AE25" s="40"/>
      <c r="AF25" s="11"/>
      <c r="AG25" s="40"/>
      <c r="AH25" s="11"/>
      <c r="AI25" s="40"/>
      <c r="AJ25" s="11"/>
      <c r="AK25" s="23"/>
      <c r="AL25" s="11">
        <v>137</v>
      </c>
      <c r="AM25" s="23">
        <v>115</v>
      </c>
      <c r="AN25" s="11">
        <v>50</v>
      </c>
      <c r="AO25" s="23">
        <v>68</v>
      </c>
      <c r="AP25" s="11">
        <v>63</v>
      </c>
      <c r="AQ25" s="23">
        <v>150</v>
      </c>
      <c r="AR25" s="11">
        <v>9</v>
      </c>
      <c r="AS25" s="23">
        <v>75</v>
      </c>
      <c r="AT25" s="11"/>
      <c r="AU25" s="23"/>
      <c r="AV25" s="11"/>
      <c r="AW25" s="23"/>
      <c r="AX25" s="40"/>
      <c r="AY25" s="40"/>
      <c r="AZ25" s="47">
        <f t="shared" si="1"/>
        <v>634</v>
      </c>
      <c r="BA25" s="40">
        <f t="shared" si="2"/>
        <v>60172</v>
      </c>
      <c r="BB25" s="2">
        <f t="shared" si="0"/>
        <v>94.908517350157723</v>
      </c>
      <c r="BC25" s="26" t="s">
        <v>67</v>
      </c>
      <c r="BD25" s="9" t="s">
        <v>24</v>
      </c>
      <c r="BE25" s="32" t="s">
        <v>68</v>
      </c>
    </row>
    <row r="26" spans="1:57" s="1" customFormat="1" x14ac:dyDescent="0.2">
      <c r="A26" s="22" t="s">
        <v>245</v>
      </c>
      <c r="B26" s="9" t="s">
        <v>246</v>
      </c>
      <c r="C26" s="21" t="s">
        <v>3</v>
      </c>
      <c r="D26" s="11"/>
      <c r="E26" s="40"/>
      <c r="F26" s="11"/>
      <c r="G26" s="40"/>
      <c r="H26" s="11"/>
      <c r="I26" s="40"/>
      <c r="J26" s="11"/>
      <c r="K26" s="40"/>
      <c r="L26" s="11"/>
      <c r="M26" s="40"/>
      <c r="N26" s="11"/>
      <c r="O26" s="40"/>
      <c r="P26" s="11"/>
      <c r="Q26" s="40"/>
      <c r="R26" s="11"/>
      <c r="S26" s="40"/>
      <c r="T26" s="11"/>
      <c r="U26" s="40"/>
      <c r="V26" s="11"/>
      <c r="W26" s="40"/>
      <c r="X26" s="11"/>
      <c r="Y26" s="40"/>
      <c r="Z26" s="11"/>
      <c r="AA26" s="40"/>
      <c r="AB26" s="11"/>
      <c r="AC26" s="40"/>
      <c r="AD26" s="11"/>
      <c r="AE26" s="40"/>
      <c r="AF26" s="11"/>
      <c r="AG26" s="40"/>
      <c r="AH26" s="11"/>
      <c r="AI26" s="40"/>
      <c r="AJ26" s="11"/>
      <c r="AK26" s="23"/>
      <c r="AL26" s="11"/>
      <c r="AM26" s="23"/>
      <c r="AN26" s="11"/>
      <c r="AO26" s="23"/>
      <c r="AP26" s="11">
        <v>1</v>
      </c>
      <c r="AQ26" s="23">
        <v>12500</v>
      </c>
      <c r="AR26" s="11"/>
      <c r="AS26" s="23"/>
      <c r="AT26" s="11"/>
      <c r="AU26" s="23"/>
      <c r="AV26" s="11"/>
      <c r="AW26" s="23"/>
      <c r="AX26" s="40"/>
      <c r="AY26" s="40"/>
      <c r="AZ26" s="47">
        <f t="shared" si="1"/>
        <v>1</v>
      </c>
      <c r="BA26" s="40">
        <f t="shared" si="2"/>
        <v>12500</v>
      </c>
      <c r="BB26" s="2">
        <f t="shared" si="0"/>
        <v>12500</v>
      </c>
      <c r="BC26" s="26"/>
      <c r="BD26" s="9" t="s">
        <v>246</v>
      </c>
      <c r="BE26" s="32"/>
    </row>
    <row r="27" spans="1:57" s="1" customFormat="1" x14ac:dyDescent="0.2">
      <c r="A27" s="22" t="s">
        <v>247</v>
      </c>
      <c r="B27" s="9" t="s">
        <v>190</v>
      </c>
      <c r="C27" s="21" t="s">
        <v>26</v>
      </c>
      <c r="D27" s="11"/>
      <c r="E27" s="40"/>
      <c r="F27" s="11"/>
      <c r="G27" s="40"/>
      <c r="H27" s="11"/>
      <c r="I27" s="40"/>
      <c r="J27" s="11"/>
      <c r="K27" s="40"/>
      <c r="L27" s="11"/>
      <c r="M27" s="40"/>
      <c r="N27" s="11"/>
      <c r="O27" s="40"/>
      <c r="P27" s="11"/>
      <c r="Q27" s="40"/>
      <c r="R27" s="11"/>
      <c r="S27" s="40"/>
      <c r="T27" s="11"/>
      <c r="U27" s="40"/>
      <c r="V27" s="11"/>
      <c r="W27" s="40"/>
      <c r="X27" s="11"/>
      <c r="Y27" s="40"/>
      <c r="Z27" s="11"/>
      <c r="AA27" s="40"/>
      <c r="AB27" s="11"/>
      <c r="AC27" s="40"/>
      <c r="AD27" s="11"/>
      <c r="AE27" s="40"/>
      <c r="AF27" s="11"/>
      <c r="AG27" s="40"/>
      <c r="AH27" s="11"/>
      <c r="AI27" s="40"/>
      <c r="AJ27" s="11"/>
      <c r="AK27" s="23"/>
      <c r="AL27" s="11"/>
      <c r="AM27" s="23"/>
      <c r="AN27" s="11"/>
      <c r="AO27" s="23"/>
      <c r="AP27" s="11">
        <v>2618</v>
      </c>
      <c r="AQ27" s="23">
        <v>2.5</v>
      </c>
      <c r="AR27" s="11"/>
      <c r="AS27" s="23"/>
      <c r="AT27" s="11"/>
      <c r="AU27" s="23"/>
      <c r="AV27" s="11"/>
      <c r="AW27" s="23"/>
      <c r="AX27" s="40"/>
      <c r="AY27" s="40"/>
      <c r="AZ27" s="47">
        <f t="shared" si="1"/>
        <v>2618</v>
      </c>
      <c r="BA27" s="40">
        <f t="shared" si="2"/>
        <v>6545</v>
      </c>
      <c r="BB27" s="2">
        <f t="shared" si="0"/>
        <v>2.5</v>
      </c>
      <c r="BC27" s="26"/>
      <c r="BD27" s="9" t="s">
        <v>190</v>
      </c>
      <c r="BE27" s="32"/>
    </row>
    <row r="28" spans="1:57" s="1" customFormat="1" x14ac:dyDescent="0.2">
      <c r="A28" s="22" t="s">
        <v>248</v>
      </c>
      <c r="B28" s="9" t="s">
        <v>249</v>
      </c>
      <c r="C28" s="21" t="s">
        <v>36</v>
      </c>
      <c r="D28" s="11"/>
      <c r="E28" s="40"/>
      <c r="F28" s="11"/>
      <c r="G28" s="40"/>
      <c r="H28" s="11"/>
      <c r="I28" s="40"/>
      <c r="J28" s="11"/>
      <c r="K28" s="40"/>
      <c r="L28" s="11"/>
      <c r="M28" s="40"/>
      <c r="N28" s="11"/>
      <c r="O28" s="40"/>
      <c r="P28" s="11"/>
      <c r="Q28" s="40"/>
      <c r="R28" s="11"/>
      <c r="S28" s="40"/>
      <c r="T28" s="11"/>
      <c r="U28" s="40"/>
      <c r="V28" s="11"/>
      <c r="W28" s="40"/>
      <c r="X28" s="11"/>
      <c r="Y28" s="40"/>
      <c r="Z28" s="11"/>
      <c r="AA28" s="40"/>
      <c r="AB28" s="11"/>
      <c r="AC28" s="40"/>
      <c r="AD28" s="11"/>
      <c r="AE28" s="40"/>
      <c r="AF28" s="11"/>
      <c r="AG28" s="40"/>
      <c r="AH28" s="11"/>
      <c r="AI28" s="40"/>
      <c r="AJ28" s="11"/>
      <c r="AK28" s="23"/>
      <c r="AL28" s="11"/>
      <c r="AM28" s="23"/>
      <c r="AN28" s="11"/>
      <c r="AO28" s="23"/>
      <c r="AP28" s="11">
        <v>513</v>
      </c>
      <c r="AQ28" s="23">
        <v>48</v>
      </c>
      <c r="AR28" s="11"/>
      <c r="AS28" s="23"/>
      <c r="AT28" s="11"/>
      <c r="AU28" s="23"/>
      <c r="AV28" s="11"/>
      <c r="AW28" s="23"/>
      <c r="AX28" s="40"/>
      <c r="AY28" s="40"/>
      <c r="AZ28" s="47">
        <f t="shared" si="1"/>
        <v>513</v>
      </c>
      <c r="BA28" s="40">
        <f t="shared" si="2"/>
        <v>24624</v>
      </c>
      <c r="BB28" s="2">
        <f t="shared" si="0"/>
        <v>48</v>
      </c>
      <c r="BC28" s="26"/>
      <c r="BD28" s="9" t="s">
        <v>249</v>
      </c>
      <c r="BE28" s="32"/>
    </row>
    <row r="29" spans="1:57" s="1" customFormat="1" x14ac:dyDescent="0.2">
      <c r="A29" s="22" t="s">
        <v>250</v>
      </c>
      <c r="B29" s="9" t="s">
        <v>251</v>
      </c>
      <c r="C29" s="21" t="s">
        <v>26</v>
      </c>
      <c r="D29" s="11"/>
      <c r="E29" s="40"/>
      <c r="F29" s="11"/>
      <c r="G29" s="40"/>
      <c r="H29" s="11"/>
      <c r="I29" s="40"/>
      <c r="J29" s="11"/>
      <c r="K29" s="40"/>
      <c r="L29" s="11"/>
      <c r="M29" s="40"/>
      <c r="N29" s="11"/>
      <c r="O29" s="40"/>
      <c r="P29" s="11"/>
      <c r="Q29" s="40"/>
      <c r="R29" s="11"/>
      <c r="S29" s="40"/>
      <c r="T29" s="11"/>
      <c r="U29" s="40"/>
      <c r="V29" s="11"/>
      <c r="W29" s="40"/>
      <c r="X29" s="11"/>
      <c r="Y29" s="40"/>
      <c r="Z29" s="11"/>
      <c r="AA29" s="40"/>
      <c r="AB29" s="11"/>
      <c r="AC29" s="40"/>
      <c r="AD29" s="11"/>
      <c r="AE29" s="40"/>
      <c r="AF29" s="11"/>
      <c r="AG29" s="40"/>
      <c r="AH29" s="11"/>
      <c r="AI29" s="40"/>
      <c r="AJ29" s="11"/>
      <c r="AK29" s="23"/>
      <c r="AL29" s="11"/>
      <c r="AM29" s="23"/>
      <c r="AN29" s="11"/>
      <c r="AO29" s="23"/>
      <c r="AP29" s="11">
        <v>2618</v>
      </c>
      <c r="AQ29" s="23">
        <v>28</v>
      </c>
      <c r="AR29" s="11"/>
      <c r="AS29" s="23"/>
      <c r="AT29" s="11"/>
      <c r="AU29" s="23"/>
      <c r="AV29" s="11"/>
      <c r="AW29" s="23"/>
      <c r="AX29" s="40"/>
      <c r="AY29" s="40"/>
      <c r="AZ29" s="47">
        <f t="shared" si="1"/>
        <v>2618</v>
      </c>
      <c r="BA29" s="40">
        <f t="shared" si="2"/>
        <v>73304</v>
      </c>
      <c r="BB29" s="2">
        <f t="shared" si="0"/>
        <v>28</v>
      </c>
      <c r="BC29" s="26"/>
      <c r="BD29" s="9" t="s">
        <v>263</v>
      </c>
      <c r="BE29" s="32"/>
    </row>
    <row r="30" spans="1:57" s="1" customFormat="1" x14ac:dyDescent="0.2">
      <c r="A30" s="22" t="s">
        <v>252</v>
      </c>
      <c r="B30" s="9" t="s">
        <v>253</v>
      </c>
      <c r="C30" s="21" t="s">
        <v>41</v>
      </c>
      <c r="D30" s="11"/>
      <c r="E30" s="40"/>
      <c r="F30" s="11"/>
      <c r="G30" s="40"/>
      <c r="H30" s="11"/>
      <c r="I30" s="40"/>
      <c r="J30" s="11"/>
      <c r="K30" s="40"/>
      <c r="L30" s="11"/>
      <c r="M30" s="40"/>
      <c r="N30" s="11"/>
      <c r="O30" s="40"/>
      <c r="P30" s="11"/>
      <c r="Q30" s="40"/>
      <c r="R30" s="11"/>
      <c r="S30" s="40"/>
      <c r="T30" s="11"/>
      <c r="U30" s="40"/>
      <c r="V30" s="11"/>
      <c r="W30" s="40"/>
      <c r="X30" s="11"/>
      <c r="Y30" s="40"/>
      <c r="Z30" s="11"/>
      <c r="AA30" s="40"/>
      <c r="AB30" s="11"/>
      <c r="AC30" s="40"/>
      <c r="AD30" s="11"/>
      <c r="AE30" s="40"/>
      <c r="AF30" s="11"/>
      <c r="AG30" s="40"/>
      <c r="AH30" s="11"/>
      <c r="AI30" s="40"/>
      <c r="AJ30" s="11"/>
      <c r="AK30" s="23"/>
      <c r="AL30" s="11"/>
      <c r="AM30" s="23"/>
      <c r="AN30" s="11"/>
      <c r="AO30" s="23"/>
      <c r="AP30" s="11">
        <v>314.2</v>
      </c>
      <c r="AQ30" s="23">
        <v>175</v>
      </c>
      <c r="AR30" s="11"/>
      <c r="AS30" s="23"/>
      <c r="AT30" s="11"/>
      <c r="AU30" s="23"/>
      <c r="AV30" s="11"/>
      <c r="AW30" s="23"/>
      <c r="AX30" s="40"/>
      <c r="AY30" s="40"/>
      <c r="AZ30" s="47">
        <f t="shared" si="1"/>
        <v>314.2</v>
      </c>
      <c r="BA30" s="40">
        <f t="shared" si="2"/>
        <v>54985</v>
      </c>
      <c r="BB30" s="2">
        <f t="shared" si="0"/>
        <v>175</v>
      </c>
      <c r="BC30" s="26"/>
      <c r="BD30" s="9" t="s">
        <v>264</v>
      </c>
      <c r="BE30" s="32"/>
    </row>
    <row r="31" spans="1:57" s="1" customFormat="1" x14ac:dyDescent="0.2">
      <c r="A31" s="22" t="s">
        <v>254</v>
      </c>
      <c r="B31" s="9" t="s">
        <v>255</v>
      </c>
      <c r="C31" s="21" t="s">
        <v>3</v>
      </c>
      <c r="D31" s="11"/>
      <c r="E31" s="40"/>
      <c r="F31" s="11"/>
      <c r="G31" s="40"/>
      <c r="H31" s="11"/>
      <c r="I31" s="40"/>
      <c r="J31" s="11"/>
      <c r="K31" s="40"/>
      <c r="L31" s="11"/>
      <c r="M31" s="40"/>
      <c r="N31" s="11"/>
      <c r="O31" s="40"/>
      <c r="P31" s="11"/>
      <c r="Q31" s="40"/>
      <c r="R31" s="11"/>
      <c r="S31" s="40"/>
      <c r="T31" s="11"/>
      <c r="U31" s="40"/>
      <c r="V31" s="11"/>
      <c r="W31" s="40"/>
      <c r="X31" s="11"/>
      <c r="Y31" s="40"/>
      <c r="Z31" s="11"/>
      <c r="AA31" s="40"/>
      <c r="AB31" s="11"/>
      <c r="AC31" s="40"/>
      <c r="AD31" s="11"/>
      <c r="AE31" s="40"/>
      <c r="AF31" s="11"/>
      <c r="AG31" s="40"/>
      <c r="AH31" s="11"/>
      <c r="AI31" s="40"/>
      <c r="AJ31" s="11"/>
      <c r="AK31" s="23"/>
      <c r="AL31" s="11"/>
      <c r="AM31" s="23"/>
      <c r="AN31" s="11"/>
      <c r="AO31" s="23"/>
      <c r="AP31" s="11">
        <v>1</v>
      </c>
      <c r="AQ31" s="23">
        <v>2000</v>
      </c>
      <c r="AR31" s="11"/>
      <c r="AS31" s="23"/>
      <c r="AT31" s="11"/>
      <c r="AU31" s="23"/>
      <c r="AV31" s="11"/>
      <c r="AW31" s="23"/>
      <c r="AX31" s="40"/>
      <c r="AY31" s="40"/>
      <c r="AZ31" s="47">
        <f t="shared" si="1"/>
        <v>1</v>
      </c>
      <c r="BA31" s="40">
        <f t="shared" si="2"/>
        <v>2000</v>
      </c>
      <c r="BB31" s="2">
        <f t="shared" si="0"/>
        <v>2000</v>
      </c>
      <c r="BC31" s="26"/>
      <c r="BD31" s="9" t="s">
        <v>255</v>
      </c>
      <c r="BE31" s="32"/>
    </row>
    <row r="32" spans="1:57" s="1" customFormat="1" x14ac:dyDescent="0.2">
      <c r="A32" s="22" t="s">
        <v>256</v>
      </c>
      <c r="B32" s="9" t="s">
        <v>257</v>
      </c>
      <c r="C32" s="21" t="s">
        <v>3</v>
      </c>
      <c r="D32" s="11"/>
      <c r="E32" s="40"/>
      <c r="F32" s="11"/>
      <c r="G32" s="40"/>
      <c r="H32" s="11"/>
      <c r="I32" s="40"/>
      <c r="J32" s="11"/>
      <c r="K32" s="40"/>
      <c r="L32" s="11"/>
      <c r="M32" s="40"/>
      <c r="N32" s="11"/>
      <c r="O32" s="40"/>
      <c r="P32" s="11"/>
      <c r="Q32" s="40"/>
      <c r="R32" s="11"/>
      <c r="S32" s="40"/>
      <c r="T32" s="11"/>
      <c r="U32" s="40"/>
      <c r="V32" s="11"/>
      <c r="W32" s="40"/>
      <c r="X32" s="11"/>
      <c r="Y32" s="40"/>
      <c r="Z32" s="11"/>
      <c r="AA32" s="40"/>
      <c r="AB32" s="11"/>
      <c r="AC32" s="40"/>
      <c r="AD32" s="11"/>
      <c r="AE32" s="40"/>
      <c r="AF32" s="11"/>
      <c r="AG32" s="40"/>
      <c r="AH32" s="11"/>
      <c r="AI32" s="40"/>
      <c r="AJ32" s="11"/>
      <c r="AK32" s="23"/>
      <c r="AL32" s="11"/>
      <c r="AM32" s="23"/>
      <c r="AN32" s="11"/>
      <c r="AO32" s="23"/>
      <c r="AP32" s="11">
        <v>1</v>
      </c>
      <c r="AQ32" s="23">
        <v>4500</v>
      </c>
      <c r="AR32" s="11"/>
      <c r="AS32" s="23"/>
      <c r="AT32" s="11"/>
      <c r="AU32" s="23"/>
      <c r="AV32" s="11"/>
      <c r="AW32" s="23"/>
      <c r="AX32" s="40"/>
      <c r="AY32" s="40"/>
      <c r="AZ32" s="47">
        <f t="shared" si="1"/>
        <v>1</v>
      </c>
      <c r="BA32" s="40">
        <f t="shared" si="2"/>
        <v>4500</v>
      </c>
      <c r="BB32" s="2">
        <f t="shared" si="0"/>
        <v>4500</v>
      </c>
      <c r="BC32" s="26"/>
      <c r="BD32" s="9" t="s">
        <v>257</v>
      </c>
      <c r="BE32" s="32"/>
    </row>
    <row r="33" spans="1:57" s="1" customFormat="1" x14ac:dyDescent="0.2">
      <c r="A33" s="22" t="s">
        <v>175</v>
      </c>
      <c r="B33" s="9" t="s">
        <v>176</v>
      </c>
      <c r="C33" s="21" t="s">
        <v>3</v>
      </c>
      <c r="D33" s="11"/>
      <c r="E33" s="40"/>
      <c r="F33" s="11"/>
      <c r="G33" s="40"/>
      <c r="H33" s="11">
        <v>1</v>
      </c>
      <c r="I33" s="40">
        <v>500</v>
      </c>
      <c r="J33" s="11"/>
      <c r="K33" s="40"/>
      <c r="L33" s="11"/>
      <c r="M33" s="40"/>
      <c r="N33" s="11"/>
      <c r="O33" s="40"/>
      <c r="P33" s="11"/>
      <c r="Q33" s="40"/>
      <c r="R33" s="11"/>
      <c r="S33" s="40"/>
      <c r="T33" s="11"/>
      <c r="U33" s="40"/>
      <c r="V33" s="11"/>
      <c r="W33" s="40"/>
      <c r="X33" s="11"/>
      <c r="Y33" s="40"/>
      <c r="Z33" s="11"/>
      <c r="AA33" s="40"/>
      <c r="AB33" s="11"/>
      <c r="AC33" s="40"/>
      <c r="AD33" s="11"/>
      <c r="AE33" s="40"/>
      <c r="AF33" s="11"/>
      <c r="AG33" s="40"/>
      <c r="AH33" s="11"/>
      <c r="AI33" s="40"/>
      <c r="AJ33" s="11"/>
      <c r="AK33" s="23"/>
      <c r="AL33" s="11"/>
      <c r="AM33" s="23"/>
      <c r="AN33" s="11"/>
      <c r="AO33" s="23"/>
      <c r="AP33" s="11">
        <v>1</v>
      </c>
      <c r="AQ33" s="23">
        <v>10341</v>
      </c>
      <c r="AR33" s="11"/>
      <c r="AS33" s="23"/>
      <c r="AT33" s="11"/>
      <c r="AU33" s="23"/>
      <c r="AV33" s="11"/>
      <c r="AW33" s="23"/>
      <c r="AX33" s="40"/>
      <c r="AY33" s="40"/>
      <c r="AZ33" s="47">
        <f t="shared" si="1"/>
        <v>2</v>
      </c>
      <c r="BA33" s="40">
        <f t="shared" si="2"/>
        <v>10841</v>
      </c>
      <c r="BB33" s="2">
        <f t="shared" si="0"/>
        <v>5420.5</v>
      </c>
      <c r="BC33" s="26" t="s">
        <v>175</v>
      </c>
      <c r="BD33" s="9" t="s">
        <v>176</v>
      </c>
      <c r="BE33" s="32" t="s">
        <v>3</v>
      </c>
    </row>
    <row r="34" spans="1:57" s="1" customFormat="1" x14ac:dyDescent="0.2">
      <c r="A34" s="22" t="s">
        <v>177</v>
      </c>
      <c r="B34" s="9" t="s">
        <v>178</v>
      </c>
      <c r="C34" s="21" t="s">
        <v>3</v>
      </c>
      <c r="D34" s="11"/>
      <c r="E34" s="40"/>
      <c r="F34" s="11"/>
      <c r="G34" s="40"/>
      <c r="H34" s="11">
        <v>1</v>
      </c>
      <c r="I34" s="40">
        <v>500</v>
      </c>
      <c r="J34" s="11"/>
      <c r="K34" s="40"/>
      <c r="L34" s="11"/>
      <c r="M34" s="40"/>
      <c r="N34" s="11"/>
      <c r="O34" s="40"/>
      <c r="P34" s="11"/>
      <c r="Q34" s="40"/>
      <c r="R34" s="11"/>
      <c r="S34" s="40"/>
      <c r="T34" s="11"/>
      <c r="U34" s="40"/>
      <c r="V34" s="11"/>
      <c r="W34" s="40"/>
      <c r="X34" s="11"/>
      <c r="Y34" s="40"/>
      <c r="Z34" s="11"/>
      <c r="AA34" s="40"/>
      <c r="AB34" s="11"/>
      <c r="AC34" s="40"/>
      <c r="AD34" s="11"/>
      <c r="AE34" s="40"/>
      <c r="AF34" s="11"/>
      <c r="AG34" s="40"/>
      <c r="AH34" s="11"/>
      <c r="AI34" s="40"/>
      <c r="AJ34" s="11"/>
      <c r="AK34" s="23"/>
      <c r="AL34" s="11"/>
      <c r="AM34" s="23"/>
      <c r="AN34" s="11"/>
      <c r="AO34" s="23"/>
      <c r="AP34" s="11">
        <v>1</v>
      </c>
      <c r="AQ34" s="23">
        <v>5300</v>
      </c>
      <c r="AR34" s="11"/>
      <c r="AS34" s="23"/>
      <c r="AT34" s="11"/>
      <c r="AU34" s="23"/>
      <c r="AV34" s="11"/>
      <c r="AW34" s="23"/>
      <c r="AX34" s="40"/>
      <c r="AY34" s="40"/>
      <c r="AZ34" s="47">
        <f t="shared" si="1"/>
        <v>2</v>
      </c>
      <c r="BA34" s="40">
        <f t="shared" si="2"/>
        <v>5800</v>
      </c>
      <c r="BB34" s="2">
        <f t="shared" si="0"/>
        <v>2900</v>
      </c>
      <c r="BC34" s="26" t="s">
        <v>177</v>
      </c>
      <c r="BD34" s="9" t="s">
        <v>178</v>
      </c>
      <c r="BE34" s="32" t="s">
        <v>3</v>
      </c>
    </row>
    <row r="35" spans="1:57" s="1" customFormat="1" x14ac:dyDescent="0.2">
      <c r="A35" s="22" t="s">
        <v>258</v>
      </c>
      <c r="B35" s="9" t="s">
        <v>259</v>
      </c>
      <c r="C35" s="21" t="s">
        <v>26</v>
      </c>
      <c r="D35" s="11"/>
      <c r="E35" s="40"/>
      <c r="F35" s="11"/>
      <c r="G35" s="40"/>
      <c r="H35" s="11"/>
      <c r="I35" s="40"/>
      <c r="J35" s="11"/>
      <c r="K35" s="40"/>
      <c r="L35" s="11"/>
      <c r="M35" s="40"/>
      <c r="N35" s="11"/>
      <c r="O35" s="40"/>
      <c r="P35" s="11"/>
      <c r="Q35" s="40"/>
      <c r="R35" s="11"/>
      <c r="S35" s="40"/>
      <c r="T35" s="11"/>
      <c r="U35" s="40"/>
      <c r="V35" s="11"/>
      <c r="W35" s="40"/>
      <c r="X35" s="11"/>
      <c r="Y35" s="40"/>
      <c r="Z35" s="11"/>
      <c r="AA35" s="40"/>
      <c r="AB35" s="11"/>
      <c r="AC35" s="40"/>
      <c r="AD35" s="11"/>
      <c r="AE35" s="40"/>
      <c r="AF35" s="11"/>
      <c r="AG35" s="40"/>
      <c r="AH35" s="11"/>
      <c r="AI35" s="40"/>
      <c r="AJ35" s="11"/>
      <c r="AK35" s="23"/>
      <c r="AL35" s="11"/>
      <c r="AM35" s="23"/>
      <c r="AN35" s="11"/>
      <c r="AO35" s="23"/>
      <c r="AP35" s="11">
        <v>2160</v>
      </c>
      <c r="AQ35" s="23">
        <v>9</v>
      </c>
      <c r="AR35" s="11"/>
      <c r="AS35" s="23"/>
      <c r="AT35" s="11"/>
      <c r="AU35" s="23"/>
      <c r="AV35" s="11"/>
      <c r="AW35" s="23"/>
      <c r="AX35" s="40"/>
      <c r="AY35" s="40"/>
      <c r="AZ35" s="47">
        <f t="shared" si="1"/>
        <v>2160</v>
      </c>
      <c r="BA35" s="40">
        <f t="shared" si="2"/>
        <v>19440</v>
      </c>
      <c r="BB35" s="2">
        <f t="shared" si="0"/>
        <v>9</v>
      </c>
      <c r="BC35" s="26"/>
      <c r="BD35" s="9" t="s">
        <v>259</v>
      </c>
      <c r="BE35" s="32"/>
    </row>
    <row r="36" spans="1:57" s="1" customFormat="1" x14ac:dyDescent="0.2">
      <c r="A36" s="22" t="s">
        <v>31</v>
      </c>
      <c r="B36" s="10" t="s">
        <v>23</v>
      </c>
      <c r="C36" s="21" t="s">
        <v>27</v>
      </c>
      <c r="D36" s="11">
        <v>1075</v>
      </c>
      <c r="E36" s="40">
        <v>7</v>
      </c>
      <c r="F36" s="11">
        <v>1100</v>
      </c>
      <c r="G36" s="40">
        <v>7</v>
      </c>
      <c r="H36" s="11">
        <v>925</v>
      </c>
      <c r="I36" s="40">
        <v>7</v>
      </c>
      <c r="J36" s="11">
        <v>1475</v>
      </c>
      <c r="K36" s="40">
        <v>7.25</v>
      </c>
      <c r="L36" s="11">
        <v>1075</v>
      </c>
      <c r="M36" s="40">
        <v>8</v>
      </c>
      <c r="N36" s="11">
        <v>1025</v>
      </c>
      <c r="O36" s="40">
        <v>8</v>
      </c>
      <c r="P36" s="11">
        <v>912.5</v>
      </c>
      <c r="Q36" s="40">
        <v>9</v>
      </c>
      <c r="R36" s="11">
        <v>1300</v>
      </c>
      <c r="S36" s="40">
        <v>7.4</v>
      </c>
      <c r="T36" s="11">
        <v>1075</v>
      </c>
      <c r="U36" s="40">
        <v>10</v>
      </c>
      <c r="V36" s="11">
        <v>1025</v>
      </c>
      <c r="W36" s="40">
        <v>8.6999999999999993</v>
      </c>
      <c r="X36" s="11">
        <v>1275</v>
      </c>
      <c r="Y36" s="40">
        <v>8.6999999999999993</v>
      </c>
      <c r="Z36" s="11">
        <v>1075</v>
      </c>
      <c r="AA36" s="40">
        <v>12</v>
      </c>
      <c r="AB36" s="11">
        <v>1200</v>
      </c>
      <c r="AC36" s="40">
        <v>6</v>
      </c>
      <c r="AD36" s="11">
        <v>1037.5</v>
      </c>
      <c r="AE36" s="40">
        <v>5</v>
      </c>
      <c r="AF36" s="11">
        <v>1200</v>
      </c>
      <c r="AG36" s="40">
        <v>8</v>
      </c>
      <c r="AH36" s="11">
        <v>2175</v>
      </c>
      <c r="AI36" s="40">
        <v>4.5</v>
      </c>
      <c r="AJ36" s="11">
        <v>1737.5</v>
      </c>
      <c r="AK36" s="23">
        <v>12</v>
      </c>
      <c r="AL36" s="11">
        <v>5075</v>
      </c>
      <c r="AM36" s="23">
        <v>4.7</v>
      </c>
      <c r="AN36" s="11">
        <v>1062.5</v>
      </c>
      <c r="AO36" s="23">
        <v>4.5</v>
      </c>
      <c r="AP36" s="11"/>
      <c r="AQ36" s="23"/>
      <c r="AR36" s="11">
        <v>1000</v>
      </c>
      <c r="AS36" s="23">
        <v>12</v>
      </c>
      <c r="AT36" s="11"/>
      <c r="AU36" s="23"/>
      <c r="AV36" s="11"/>
      <c r="AW36" s="23"/>
      <c r="AX36" s="40"/>
      <c r="AY36" s="40"/>
      <c r="AZ36" s="47">
        <f t="shared" si="1"/>
        <v>27825</v>
      </c>
      <c r="BA36" s="40">
        <f t="shared" si="2"/>
        <v>203945</v>
      </c>
      <c r="BB36" s="2">
        <f t="shared" si="0"/>
        <v>7.3295597484276733</v>
      </c>
      <c r="BC36" s="26" t="s">
        <v>31</v>
      </c>
      <c r="BD36" s="10" t="s">
        <v>23</v>
      </c>
      <c r="BE36" s="32" t="s">
        <v>27</v>
      </c>
    </row>
    <row r="37" spans="1:57" s="1" customFormat="1" x14ac:dyDescent="0.2">
      <c r="A37" s="22" t="s">
        <v>32</v>
      </c>
      <c r="B37" s="8" t="s">
        <v>9</v>
      </c>
      <c r="C37" s="21" t="s">
        <v>3</v>
      </c>
      <c r="D37" s="11">
        <v>1</v>
      </c>
      <c r="E37" s="40">
        <v>20000</v>
      </c>
      <c r="F37" s="11">
        <v>1</v>
      </c>
      <c r="G37" s="40">
        <v>21000</v>
      </c>
      <c r="H37" s="11">
        <v>1</v>
      </c>
      <c r="I37" s="40">
        <v>19000</v>
      </c>
      <c r="J37" s="11">
        <v>1</v>
      </c>
      <c r="K37" s="40">
        <v>36644</v>
      </c>
      <c r="L37" s="11">
        <v>1</v>
      </c>
      <c r="M37" s="40">
        <v>18000</v>
      </c>
      <c r="N37" s="11">
        <v>1</v>
      </c>
      <c r="O37" s="40">
        <v>18000</v>
      </c>
      <c r="P37" s="11">
        <v>1</v>
      </c>
      <c r="Q37" s="40">
        <v>17395</v>
      </c>
      <c r="R37" s="11">
        <v>1</v>
      </c>
      <c r="S37" s="40">
        <v>20355</v>
      </c>
      <c r="T37" s="11">
        <v>1</v>
      </c>
      <c r="U37" s="40">
        <v>13000</v>
      </c>
      <c r="V37" s="11">
        <v>1</v>
      </c>
      <c r="W37" s="40">
        <v>25800</v>
      </c>
      <c r="X37" s="11">
        <v>1</v>
      </c>
      <c r="Y37" s="40">
        <v>28500</v>
      </c>
      <c r="Z37" s="11">
        <v>1</v>
      </c>
      <c r="AA37" s="40">
        <v>45000</v>
      </c>
      <c r="AB37" s="11">
        <v>1</v>
      </c>
      <c r="AC37" s="40">
        <v>18000</v>
      </c>
      <c r="AD37" s="11">
        <v>1</v>
      </c>
      <c r="AE37" s="40">
        <v>21100</v>
      </c>
      <c r="AF37" s="11">
        <v>1</v>
      </c>
      <c r="AG37" s="40">
        <v>21500</v>
      </c>
      <c r="AH37" s="11">
        <v>1</v>
      </c>
      <c r="AI37" s="40">
        <v>21600</v>
      </c>
      <c r="AJ37" s="11">
        <v>1</v>
      </c>
      <c r="AK37" s="23">
        <v>37000</v>
      </c>
      <c r="AL37" s="11">
        <v>1</v>
      </c>
      <c r="AM37" s="23">
        <v>35000</v>
      </c>
      <c r="AN37" s="11">
        <v>1</v>
      </c>
      <c r="AO37" s="23">
        <v>16000</v>
      </c>
      <c r="AP37" s="11">
        <v>1</v>
      </c>
      <c r="AQ37" s="23">
        <v>55200</v>
      </c>
      <c r="AR37" s="11">
        <v>1</v>
      </c>
      <c r="AS37" s="23">
        <v>54000</v>
      </c>
      <c r="AT37" s="11"/>
      <c r="AU37" s="23"/>
      <c r="AV37" s="11"/>
      <c r="AW37" s="23"/>
      <c r="AX37" s="40"/>
      <c r="AY37" s="40"/>
      <c r="AZ37" s="47">
        <f t="shared" si="1"/>
        <v>21</v>
      </c>
      <c r="BA37" s="40">
        <f t="shared" si="2"/>
        <v>562094</v>
      </c>
      <c r="BB37" s="2">
        <f t="shared" si="0"/>
        <v>26766.380952380954</v>
      </c>
      <c r="BC37" s="26" t="s">
        <v>32</v>
      </c>
      <c r="BD37" s="10" t="s">
        <v>9</v>
      </c>
      <c r="BE37" s="32" t="s">
        <v>3</v>
      </c>
    </row>
    <row r="38" spans="1:57" s="28" customFormat="1" ht="13.5" thickBot="1" x14ac:dyDescent="0.25">
      <c r="A38" s="24" t="s">
        <v>88</v>
      </c>
      <c r="B38" s="27" t="s">
        <v>89</v>
      </c>
      <c r="C38" s="48" t="s">
        <v>27</v>
      </c>
      <c r="D38" s="49"/>
      <c r="E38" s="25"/>
      <c r="F38" s="49"/>
      <c r="G38" s="25"/>
      <c r="H38" s="49"/>
      <c r="I38" s="25"/>
      <c r="J38" s="49"/>
      <c r="K38" s="25"/>
      <c r="L38" s="49"/>
      <c r="M38" s="25"/>
      <c r="N38" s="49"/>
      <c r="O38" s="25"/>
      <c r="P38" s="49"/>
      <c r="Q38" s="25"/>
      <c r="R38" s="49"/>
      <c r="S38" s="25"/>
      <c r="T38" s="49"/>
      <c r="U38" s="25"/>
      <c r="V38" s="49"/>
      <c r="W38" s="25"/>
      <c r="X38" s="49"/>
      <c r="Y38" s="25"/>
      <c r="Z38" s="49"/>
      <c r="AA38" s="25"/>
      <c r="AB38" s="49">
        <v>45</v>
      </c>
      <c r="AC38" s="25">
        <v>69</v>
      </c>
      <c r="AD38" s="49"/>
      <c r="AE38" s="25"/>
      <c r="AF38" s="49"/>
      <c r="AG38" s="25"/>
      <c r="AH38" s="49"/>
      <c r="AI38" s="25"/>
      <c r="AJ38" s="49"/>
      <c r="AK38" s="66"/>
      <c r="AL38" s="49"/>
      <c r="AM38" s="66"/>
      <c r="AN38" s="49"/>
      <c r="AO38" s="66"/>
      <c r="AP38" s="49"/>
      <c r="AQ38" s="66"/>
      <c r="AR38" s="49"/>
      <c r="AS38" s="66"/>
      <c r="AT38" s="49"/>
      <c r="AU38" s="66"/>
      <c r="AV38" s="49"/>
      <c r="AW38" s="66"/>
      <c r="AX38" s="9"/>
      <c r="AY38" s="9"/>
      <c r="AZ38" s="47">
        <f t="shared" si="1"/>
        <v>45</v>
      </c>
      <c r="BA38" s="40">
        <f t="shared" si="2"/>
        <v>3105</v>
      </c>
      <c r="BB38" s="2">
        <f t="shared" si="0"/>
        <v>69</v>
      </c>
      <c r="BC38" s="60" t="s">
        <v>88</v>
      </c>
      <c r="BD38" s="27" t="s">
        <v>89</v>
      </c>
      <c r="BE38" s="48" t="s">
        <v>27</v>
      </c>
    </row>
    <row r="39" spans="1:57" ht="13.5" thickBot="1" x14ac:dyDescent="0.25">
      <c r="A39" s="3"/>
      <c r="B39" s="10" t="s">
        <v>33</v>
      </c>
      <c r="C39" s="4"/>
      <c r="D39" s="11"/>
      <c r="E39" s="23"/>
      <c r="F39" s="11"/>
      <c r="G39" s="23"/>
      <c r="H39" s="11"/>
      <c r="I39" s="23"/>
      <c r="J39" s="11"/>
      <c r="K39" s="23"/>
      <c r="L39" s="11"/>
      <c r="M39" s="23"/>
      <c r="N39" s="11"/>
      <c r="O39" s="23"/>
      <c r="P39" s="11"/>
      <c r="Q39" s="23"/>
      <c r="R39" s="11"/>
      <c r="S39" s="23"/>
      <c r="T39" s="11"/>
      <c r="U39" s="23"/>
      <c r="V39" s="11"/>
      <c r="W39" s="23"/>
      <c r="X39" s="11"/>
      <c r="Y39" s="23"/>
      <c r="Z39" s="11"/>
      <c r="AA39" s="23"/>
      <c r="AB39" s="11"/>
      <c r="AC39" s="23"/>
      <c r="AD39" s="11"/>
      <c r="AE39" s="23"/>
      <c r="AF39" s="11"/>
      <c r="AG39" s="23"/>
      <c r="AH39" s="11"/>
      <c r="AI39" s="23"/>
      <c r="AJ39" s="11"/>
      <c r="AK39" s="23"/>
      <c r="AL39" s="11"/>
      <c r="AM39" s="23"/>
      <c r="AN39" s="11"/>
      <c r="AO39" s="23"/>
      <c r="AP39" s="11"/>
      <c r="AQ39" s="23"/>
      <c r="AR39" s="11"/>
      <c r="AS39" s="23"/>
      <c r="AT39" s="11"/>
      <c r="AU39" s="23"/>
      <c r="AV39" s="11"/>
      <c r="AW39" s="23"/>
      <c r="AX39" s="40"/>
      <c r="AY39" s="40"/>
      <c r="AZ39" s="67"/>
      <c r="BA39" s="50" t="s">
        <v>33</v>
      </c>
      <c r="BB39" s="68"/>
      <c r="BC39" s="38"/>
      <c r="BD39" s="10" t="s">
        <v>33</v>
      </c>
      <c r="BE39" s="39"/>
    </row>
    <row r="40" spans="1:57" x14ac:dyDescent="0.2">
      <c r="A40" s="22" t="s">
        <v>114</v>
      </c>
      <c r="B40" s="10" t="s">
        <v>141</v>
      </c>
      <c r="C40" s="30" t="s">
        <v>142</v>
      </c>
      <c r="D40" s="11"/>
      <c r="E40" s="23"/>
      <c r="F40" s="11"/>
      <c r="G40" s="23"/>
      <c r="H40" s="11"/>
      <c r="I40" s="23"/>
      <c r="J40" s="11"/>
      <c r="K40" s="23"/>
      <c r="L40" s="11"/>
      <c r="M40" s="23"/>
      <c r="N40" s="11"/>
      <c r="O40" s="23"/>
      <c r="P40" s="11"/>
      <c r="Q40" s="23"/>
      <c r="R40" s="11"/>
      <c r="S40" s="23"/>
      <c r="T40" s="11"/>
      <c r="U40" s="23"/>
      <c r="V40" s="11"/>
      <c r="W40" s="23"/>
      <c r="X40" s="11"/>
      <c r="Y40" s="23"/>
      <c r="Z40" s="11"/>
      <c r="AA40" s="23"/>
      <c r="AB40" s="11"/>
      <c r="AC40" s="23"/>
      <c r="AD40" s="11"/>
      <c r="AE40" s="23"/>
      <c r="AF40" s="11"/>
      <c r="AG40" s="23"/>
      <c r="AH40" s="11">
        <v>0.2</v>
      </c>
      <c r="AI40" s="23">
        <v>7500</v>
      </c>
      <c r="AJ40" s="11"/>
      <c r="AK40" s="23"/>
      <c r="AL40" s="11"/>
      <c r="AM40" s="23"/>
      <c r="AN40" s="11"/>
      <c r="AO40" s="23"/>
      <c r="AP40" s="11"/>
      <c r="AQ40" s="23"/>
      <c r="AR40" s="11"/>
      <c r="AS40" s="23"/>
      <c r="AT40" s="11"/>
      <c r="AU40" s="23"/>
      <c r="AV40" s="11"/>
      <c r="AW40" s="23"/>
      <c r="AX40" s="40"/>
      <c r="AY40" s="40"/>
      <c r="AZ40" s="47">
        <f t="shared" ref="AZ40:AZ71" si="3">D40+F40+H40+J40+L40+N40+P40+R40+T40+V40+X40+Z40+AB40+AD40+AF40+AH40+AJ40+AL40+AN40+AP40+AR40+AX40+AT40+AV40</f>
        <v>0.2</v>
      </c>
      <c r="BA40" s="40">
        <f t="shared" ref="BA40:BA71" si="4">D40*E40+F40*G40+H40*I40+J40*K40+L40*M40+N40*O40+P40*Q40+R40*S40+T40*U40+V40*W40+X40*Y40+Z40*AA40+AB40*AC40+AD40*AE40+AF40*AG40+AH40*AI40+AJ40*AK40+AL40*AM40+AN40*AO40+AP40*AQ40+AR40*AS40+AX40*AY40+AT40*AU40+AV40*AW40</f>
        <v>1500</v>
      </c>
      <c r="BB40" s="2">
        <f t="shared" ref="BB40:BB93" si="5">BA40/AZ40</f>
        <v>7500</v>
      </c>
      <c r="BC40" s="26" t="s">
        <v>114</v>
      </c>
      <c r="BD40" s="10" t="s">
        <v>141</v>
      </c>
      <c r="BE40" s="30" t="s">
        <v>142</v>
      </c>
    </row>
    <row r="41" spans="1:57" x14ac:dyDescent="0.2">
      <c r="A41" s="22" t="s">
        <v>69</v>
      </c>
      <c r="B41" s="10" t="s">
        <v>70</v>
      </c>
      <c r="C41" s="31" t="s">
        <v>41</v>
      </c>
      <c r="D41" s="11">
        <v>400</v>
      </c>
      <c r="E41" s="23">
        <v>19</v>
      </c>
      <c r="F41" s="11">
        <v>240</v>
      </c>
      <c r="G41" s="23">
        <v>19</v>
      </c>
      <c r="H41" s="11">
        <v>1500</v>
      </c>
      <c r="I41" s="23">
        <v>15</v>
      </c>
      <c r="J41" s="11">
        <v>300</v>
      </c>
      <c r="K41" s="23">
        <v>11</v>
      </c>
      <c r="L41" s="11">
        <v>156</v>
      </c>
      <c r="M41" s="23">
        <v>20</v>
      </c>
      <c r="N41" s="11">
        <v>300</v>
      </c>
      <c r="O41" s="23">
        <v>20</v>
      </c>
      <c r="P41" s="11"/>
      <c r="Q41" s="23"/>
      <c r="R41" s="11">
        <v>350</v>
      </c>
      <c r="S41" s="23">
        <v>27</v>
      </c>
      <c r="T41" s="11"/>
      <c r="U41" s="23"/>
      <c r="V41" s="11">
        <v>420</v>
      </c>
      <c r="W41" s="23">
        <v>8.5</v>
      </c>
      <c r="X41" s="11">
        <v>610</v>
      </c>
      <c r="Y41" s="23">
        <v>8</v>
      </c>
      <c r="Z41" s="11">
        <v>150</v>
      </c>
      <c r="AA41" s="23">
        <v>6</v>
      </c>
      <c r="AB41" s="11">
        <v>610</v>
      </c>
      <c r="AC41" s="23">
        <v>18</v>
      </c>
      <c r="AD41" s="11"/>
      <c r="AE41" s="23"/>
      <c r="AF41" s="11">
        <v>300</v>
      </c>
      <c r="AG41" s="23">
        <v>22.7</v>
      </c>
      <c r="AH41" s="11">
        <v>1060</v>
      </c>
      <c r="AI41" s="23">
        <v>19</v>
      </c>
      <c r="AJ41" s="11">
        <v>195</v>
      </c>
      <c r="AK41" s="23">
        <v>30</v>
      </c>
      <c r="AL41" s="11">
        <v>40</v>
      </c>
      <c r="AM41" s="23">
        <v>25</v>
      </c>
      <c r="AN41" s="11">
        <v>160</v>
      </c>
      <c r="AO41" s="23">
        <v>21</v>
      </c>
      <c r="AP41" s="11">
        <v>100</v>
      </c>
      <c r="AQ41" s="23">
        <v>25</v>
      </c>
      <c r="AR41" s="11">
        <v>270</v>
      </c>
      <c r="AS41" s="23">
        <v>8</v>
      </c>
      <c r="AT41" s="11"/>
      <c r="AU41" s="23"/>
      <c r="AV41" s="11"/>
      <c r="AW41" s="23"/>
      <c r="AX41" s="40"/>
      <c r="AY41" s="40"/>
      <c r="AZ41" s="47">
        <f t="shared" si="3"/>
        <v>7161</v>
      </c>
      <c r="BA41" s="40">
        <f t="shared" si="4"/>
        <v>118680</v>
      </c>
      <c r="BB41" s="2">
        <f t="shared" si="5"/>
        <v>16.573104315039799</v>
      </c>
      <c r="BC41" s="26" t="s">
        <v>69</v>
      </c>
      <c r="BD41" s="10" t="s">
        <v>70</v>
      </c>
      <c r="BE41" s="30" t="s">
        <v>41</v>
      </c>
    </row>
    <row r="42" spans="1:57" x14ac:dyDescent="0.2">
      <c r="A42" s="22" t="s">
        <v>179</v>
      </c>
      <c r="B42" s="10" t="s">
        <v>180</v>
      </c>
      <c r="C42" s="31" t="s">
        <v>41</v>
      </c>
      <c r="D42" s="11"/>
      <c r="E42" s="23"/>
      <c r="F42" s="11"/>
      <c r="G42" s="23"/>
      <c r="H42" s="11">
        <v>60</v>
      </c>
      <c r="I42" s="23">
        <v>40</v>
      </c>
      <c r="J42" s="11"/>
      <c r="K42" s="23"/>
      <c r="L42" s="11"/>
      <c r="M42" s="23"/>
      <c r="N42" s="11"/>
      <c r="O42" s="23"/>
      <c r="P42" s="11"/>
      <c r="Q42" s="23"/>
      <c r="R42" s="11"/>
      <c r="S42" s="23"/>
      <c r="T42" s="11"/>
      <c r="U42" s="23"/>
      <c r="V42" s="11"/>
      <c r="W42" s="23"/>
      <c r="X42" s="11"/>
      <c r="Y42" s="23"/>
      <c r="Z42" s="11"/>
      <c r="AA42" s="23"/>
      <c r="AB42" s="11"/>
      <c r="AC42" s="23"/>
      <c r="AD42" s="11"/>
      <c r="AE42" s="23"/>
      <c r="AF42" s="11"/>
      <c r="AG42" s="23"/>
      <c r="AH42" s="11"/>
      <c r="AI42" s="23"/>
      <c r="AJ42" s="11"/>
      <c r="AK42" s="23"/>
      <c r="AL42" s="11"/>
      <c r="AM42" s="23"/>
      <c r="AN42" s="11"/>
      <c r="AO42" s="23"/>
      <c r="AP42" s="11"/>
      <c r="AQ42" s="23"/>
      <c r="AR42" s="11"/>
      <c r="AS42" s="23"/>
      <c r="AT42" s="11"/>
      <c r="AU42" s="23"/>
      <c r="AV42" s="11"/>
      <c r="AW42" s="23"/>
      <c r="AX42" s="40"/>
      <c r="AY42" s="40"/>
      <c r="AZ42" s="47">
        <f t="shared" si="3"/>
        <v>60</v>
      </c>
      <c r="BA42" s="40">
        <f t="shared" si="4"/>
        <v>2400</v>
      </c>
      <c r="BB42" s="2">
        <f t="shared" si="5"/>
        <v>40</v>
      </c>
      <c r="BC42" s="26" t="s">
        <v>179</v>
      </c>
      <c r="BD42" s="10" t="s">
        <v>180</v>
      </c>
      <c r="BE42" s="30" t="s">
        <v>41</v>
      </c>
    </row>
    <row r="43" spans="1:57" x14ac:dyDescent="0.2">
      <c r="A43" s="22" t="s">
        <v>212</v>
      </c>
      <c r="B43" s="10" t="s">
        <v>213</v>
      </c>
      <c r="C43" s="31" t="s">
        <v>41</v>
      </c>
      <c r="D43" s="11"/>
      <c r="E43" s="23"/>
      <c r="F43" s="11"/>
      <c r="G43" s="23"/>
      <c r="H43" s="11"/>
      <c r="I43" s="23"/>
      <c r="J43" s="11"/>
      <c r="K43" s="23"/>
      <c r="L43" s="11"/>
      <c r="M43" s="23"/>
      <c r="N43" s="11"/>
      <c r="O43" s="23"/>
      <c r="P43" s="11"/>
      <c r="Q43" s="23"/>
      <c r="R43" s="11"/>
      <c r="S43" s="23"/>
      <c r="T43" s="11"/>
      <c r="U43" s="23"/>
      <c r="V43" s="11"/>
      <c r="W43" s="23"/>
      <c r="X43" s="11"/>
      <c r="Y43" s="23"/>
      <c r="Z43" s="11"/>
      <c r="AA43" s="23"/>
      <c r="AB43" s="11"/>
      <c r="AC43" s="23"/>
      <c r="AD43" s="11">
        <v>20</v>
      </c>
      <c r="AE43" s="23">
        <v>30</v>
      </c>
      <c r="AF43" s="11"/>
      <c r="AG43" s="23"/>
      <c r="AH43" s="11"/>
      <c r="AI43" s="23"/>
      <c r="AJ43" s="11"/>
      <c r="AK43" s="23"/>
      <c r="AL43" s="11"/>
      <c r="AM43" s="23"/>
      <c r="AN43" s="11"/>
      <c r="AO43" s="23"/>
      <c r="AP43" s="11"/>
      <c r="AQ43" s="23"/>
      <c r="AR43" s="11"/>
      <c r="AS43" s="23"/>
      <c r="AT43" s="11"/>
      <c r="AU43" s="23"/>
      <c r="AV43" s="11"/>
      <c r="AW43" s="23"/>
      <c r="AX43" s="40"/>
      <c r="AY43" s="40"/>
      <c r="AZ43" s="47">
        <f t="shared" si="3"/>
        <v>20</v>
      </c>
      <c r="BA43" s="40">
        <f t="shared" si="4"/>
        <v>600</v>
      </c>
      <c r="BB43" s="2">
        <f t="shared" si="5"/>
        <v>30</v>
      </c>
      <c r="BC43" s="26"/>
      <c r="BD43" s="10" t="s">
        <v>213</v>
      </c>
      <c r="BE43" s="30"/>
    </row>
    <row r="44" spans="1:57" x14ac:dyDescent="0.2">
      <c r="A44" s="22" t="s">
        <v>153</v>
      </c>
      <c r="B44" s="10" t="s">
        <v>154</v>
      </c>
      <c r="C44" s="31" t="s">
        <v>41</v>
      </c>
      <c r="D44" s="11"/>
      <c r="E44" s="23"/>
      <c r="F44" s="11"/>
      <c r="G44" s="23"/>
      <c r="H44" s="11"/>
      <c r="I44" s="23"/>
      <c r="J44" s="11">
        <v>134</v>
      </c>
      <c r="K44" s="23">
        <v>8</v>
      </c>
      <c r="L44" s="11"/>
      <c r="M44" s="23"/>
      <c r="N44" s="11"/>
      <c r="O44" s="23"/>
      <c r="P44" s="11"/>
      <c r="Q44" s="23"/>
      <c r="R44" s="11"/>
      <c r="S44" s="23"/>
      <c r="T44" s="11"/>
      <c r="U44" s="23"/>
      <c r="V44" s="11"/>
      <c r="W44" s="23"/>
      <c r="X44" s="11"/>
      <c r="Y44" s="23"/>
      <c r="Z44" s="11"/>
      <c r="AA44" s="23"/>
      <c r="AB44" s="11"/>
      <c r="AC44" s="23"/>
      <c r="AD44" s="11">
        <v>73</v>
      </c>
      <c r="AE44" s="23">
        <v>36</v>
      </c>
      <c r="AF44" s="11"/>
      <c r="AG44" s="23"/>
      <c r="AH44" s="11"/>
      <c r="AI44" s="23"/>
      <c r="AJ44" s="11"/>
      <c r="AK44" s="23"/>
      <c r="AL44" s="11"/>
      <c r="AM44" s="23"/>
      <c r="AN44" s="11"/>
      <c r="AO44" s="23"/>
      <c r="AP44" s="11"/>
      <c r="AQ44" s="23"/>
      <c r="AR44" s="11"/>
      <c r="AS44" s="23"/>
      <c r="AT44" s="11"/>
      <c r="AU44" s="23"/>
      <c r="AV44" s="11"/>
      <c r="AW44" s="23"/>
      <c r="AX44" s="40"/>
      <c r="AY44" s="40"/>
      <c r="AZ44" s="47">
        <f t="shared" si="3"/>
        <v>207</v>
      </c>
      <c r="BA44" s="40">
        <f t="shared" si="4"/>
        <v>3700</v>
      </c>
      <c r="BB44" s="2">
        <f t="shared" si="5"/>
        <v>17.874396135265702</v>
      </c>
      <c r="BC44" s="26" t="s">
        <v>153</v>
      </c>
      <c r="BD44" s="10" t="s">
        <v>154</v>
      </c>
      <c r="BE44" s="30" t="s">
        <v>41</v>
      </c>
    </row>
    <row r="45" spans="1:57" x14ac:dyDescent="0.2">
      <c r="A45" s="22" t="s">
        <v>34</v>
      </c>
      <c r="B45" s="10" t="s">
        <v>35</v>
      </c>
      <c r="C45" s="21" t="s">
        <v>36</v>
      </c>
      <c r="D45" s="11">
        <v>46</v>
      </c>
      <c r="E45" s="23">
        <v>26</v>
      </c>
      <c r="F45" s="11">
        <v>80</v>
      </c>
      <c r="G45" s="23">
        <v>26</v>
      </c>
      <c r="H45" s="11">
        <v>60</v>
      </c>
      <c r="I45" s="23">
        <v>25</v>
      </c>
      <c r="J45" s="11"/>
      <c r="K45" s="23"/>
      <c r="L45" s="11">
        <v>80</v>
      </c>
      <c r="M45" s="23">
        <v>27</v>
      </c>
      <c r="N45" s="11">
        <v>80</v>
      </c>
      <c r="O45" s="23">
        <v>27</v>
      </c>
      <c r="P45" s="11">
        <v>80</v>
      </c>
      <c r="Q45" s="23">
        <v>32</v>
      </c>
      <c r="R45" s="11">
        <v>78</v>
      </c>
      <c r="S45" s="23">
        <v>33</v>
      </c>
      <c r="T45" s="11">
        <v>80</v>
      </c>
      <c r="U45" s="23">
        <v>12</v>
      </c>
      <c r="V45" s="11">
        <v>60</v>
      </c>
      <c r="W45" s="23">
        <v>43</v>
      </c>
      <c r="X45" s="11">
        <v>80</v>
      </c>
      <c r="Y45" s="23">
        <v>30</v>
      </c>
      <c r="Z45" s="11">
        <v>76.400000000000006</v>
      </c>
      <c r="AA45" s="23">
        <v>20</v>
      </c>
      <c r="AB45" s="11">
        <v>76</v>
      </c>
      <c r="AC45" s="23">
        <v>25</v>
      </c>
      <c r="AD45" s="11"/>
      <c r="AE45" s="23"/>
      <c r="AF45" s="11">
        <v>60</v>
      </c>
      <c r="AG45" s="23">
        <v>40</v>
      </c>
      <c r="AH45" s="11">
        <v>170</v>
      </c>
      <c r="AI45" s="23">
        <v>25.4</v>
      </c>
      <c r="AJ45" s="11">
        <v>60</v>
      </c>
      <c r="AK45" s="23">
        <v>30</v>
      </c>
      <c r="AL45" s="11">
        <v>64</v>
      </c>
      <c r="AM45" s="23">
        <v>28</v>
      </c>
      <c r="AN45" s="11">
        <v>98</v>
      </c>
      <c r="AO45" s="23">
        <v>26</v>
      </c>
      <c r="AP45" s="11">
        <v>9</v>
      </c>
      <c r="AQ45" s="23">
        <v>25</v>
      </c>
      <c r="AR45" s="11">
        <v>92</v>
      </c>
      <c r="AS45" s="23">
        <v>12</v>
      </c>
      <c r="AT45" s="11"/>
      <c r="AU45" s="23"/>
      <c r="AV45" s="11"/>
      <c r="AW45" s="23"/>
      <c r="AX45" s="40"/>
      <c r="AY45" s="40"/>
      <c r="AZ45" s="47">
        <f t="shared" si="3"/>
        <v>1429.4</v>
      </c>
      <c r="BA45" s="40">
        <f t="shared" si="4"/>
        <v>37785</v>
      </c>
      <c r="BB45" s="2">
        <f t="shared" si="5"/>
        <v>26.434168182454176</v>
      </c>
      <c r="BC45" s="26" t="s">
        <v>34</v>
      </c>
      <c r="BD45" s="10" t="s">
        <v>35</v>
      </c>
      <c r="BE45" s="32" t="s">
        <v>36</v>
      </c>
    </row>
    <row r="46" spans="1:57" x14ac:dyDescent="0.2">
      <c r="A46" s="22" t="s">
        <v>34</v>
      </c>
      <c r="B46" s="10" t="s">
        <v>143</v>
      </c>
      <c r="C46" s="21" t="s">
        <v>26</v>
      </c>
      <c r="D46" s="11"/>
      <c r="E46" s="23"/>
      <c r="F46" s="11"/>
      <c r="G46" s="23"/>
      <c r="H46" s="11"/>
      <c r="I46" s="23"/>
      <c r="J46" s="11"/>
      <c r="K46" s="23"/>
      <c r="L46" s="11"/>
      <c r="M46" s="23"/>
      <c r="N46" s="11"/>
      <c r="O46" s="23"/>
      <c r="P46" s="11"/>
      <c r="Q46" s="23"/>
      <c r="R46" s="11"/>
      <c r="S46" s="23"/>
      <c r="T46" s="11"/>
      <c r="U46" s="23"/>
      <c r="V46" s="11"/>
      <c r="W46" s="23"/>
      <c r="X46" s="11"/>
      <c r="Y46" s="23"/>
      <c r="Z46" s="11"/>
      <c r="AA46" s="23"/>
      <c r="AB46" s="11"/>
      <c r="AC46" s="23"/>
      <c r="AD46" s="11"/>
      <c r="AE46" s="23"/>
      <c r="AF46" s="11"/>
      <c r="AG46" s="23"/>
      <c r="AH46" s="11">
        <v>145.4</v>
      </c>
      <c r="AI46" s="23">
        <v>90</v>
      </c>
      <c r="AJ46" s="11"/>
      <c r="AK46" s="23"/>
      <c r="AL46" s="11"/>
      <c r="AM46" s="23"/>
      <c r="AN46" s="11"/>
      <c r="AO46" s="23"/>
      <c r="AP46" s="11"/>
      <c r="AQ46" s="23"/>
      <c r="AR46" s="11"/>
      <c r="AS46" s="23"/>
      <c r="AT46" s="11"/>
      <c r="AU46" s="23"/>
      <c r="AV46" s="11"/>
      <c r="AW46" s="23"/>
      <c r="AX46" s="40"/>
      <c r="AY46" s="40"/>
      <c r="AZ46" s="47">
        <f t="shared" si="3"/>
        <v>145.4</v>
      </c>
      <c r="BA46" s="40">
        <f t="shared" si="4"/>
        <v>13086</v>
      </c>
      <c r="BB46" s="2">
        <f t="shared" si="5"/>
        <v>90</v>
      </c>
      <c r="BC46" s="26" t="s">
        <v>34</v>
      </c>
      <c r="BD46" s="10" t="s">
        <v>143</v>
      </c>
      <c r="BE46" s="32" t="s">
        <v>26</v>
      </c>
    </row>
    <row r="47" spans="1:57" x14ac:dyDescent="0.2">
      <c r="A47" s="22" t="s">
        <v>37</v>
      </c>
      <c r="B47" s="10" t="s">
        <v>38</v>
      </c>
      <c r="C47" s="21" t="s">
        <v>26</v>
      </c>
      <c r="D47" s="11">
        <v>332</v>
      </c>
      <c r="E47" s="23">
        <v>46</v>
      </c>
      <c r="F47" s="11">
        <v>380</v>
      </c>
      <c r="G47" s="23">
        <v>77</v>
      </c>
      <c r="H47" s="11">
        <v>267</v>
      </c>
      <c r="I47" s="23">
        <v>51</v>
      </c>
      <c r="J47" s="11"/>
      <c r="K47" s="23"/>
      <c r="L47" s="11">
        <v>353.3</v>
      </c>
      <c r="M47" s="23">
        <v>55</v>
      </c>
      <c r="N47" s="11">
        <v>400</v>
      </c>
      <c r="O47" s="23">
        <v>55</v>
      </c>
      <c r="P47" s="11">
        <v>268</v>
      </c>
      <c r="Q47" s="23">
        <v>55</v>
      </c>
      <c r="R47" s="11">
        <v>372</v>
      </c>
      <c r="S47" s="23">
        <v>55</v>
      </c>
      <c r="T47" s="11">
        <v>360</v>
      </c>
      <c r="U47" s="23">
        <v>10</v>
      </c>
      <c r="V47" s="11">
        <v>356</v>
      </c>
      <c r="W47" s="23">
        <v>41.1</v>
      </c>
      <c r="X47" s="11">
        <v>355</v>
      </c>
      <c r="Y47" s="23">
        <v>45</v>
      </c>
      <c r="Z47" s="11">
        <v>360</v>
      </c>
      <c r="AA47" s="23">
        <v>45</v>
      </c>
      <c r="AB47" s="11">
        <v>355</v>
      </c>
      <c r="AC47" s="23">
        <v>51</v>
      </c>
      <c r="AD47" s="11"/>
      <c r="AE47" s="23"/>
      <c r="AF47" s="11">
        <v>312</v>
      </c>
      <c r="AG47" s="23">
        <v>70</v>
      </c>
      <c r="AH47" s="11">
        <v>800</v>
      </c>
      <c r="AI47" s="23">
        <v>47</v>
      </c>
      <c r="AJ47" s="11">
        <v>348</v>
      </c>
      <c r="AK47" s="23">
        <v>50</v>
      </c>
      <c r="AL47" s="11">
        <v>100</v>
      </c>
      <c r="AM47" s="23">
        <v>82</v>
      </c>
      <c r="AN47" s="11">
        <v>465</v>
      </c>
      <c r="AO47" s="23">
        <v>63</v>
      </c>
      <c r="AP47" s="11"/>
      <c r="AQ47" s="23"/>
      <c r="AR47" s="11">
        <v>433.3</v>
      </c>
      <c r="AS47" s="23">
        <v>45</v>
      </c>
      <c r="AT47" s="11"/>
      <c r="AU47" s="23"/>
      <c r="AV47" s="11"/>
      <c r="AW47" s="23"/>
      <c r="AX47" s="40"/>
      <c r="AY47" s="40"/>
      <c r="AZ47" s="47">
        <f t="shared" si="3"/>
        <v>6616.6</v>
      </c>
      <c r="BA47" s="40">
        <f t="shared" si="4"/>
        <v>337125.6</v>
      </c>
      <c r="BB47" s="2">
        <f t="shared" si="5"/>
        <v>50.951485657286213</v>
      </c>
      <c r="BC47" s="26" t="s">
        <v>37</v>
      </c>
      <c r="BD47" s="10" t="s">
        <v>38</v>
      </c>
      <c r="BE47" s="32" t="s">
        <v>26</v>
      </c>
    </row>
    <row r="48" spans="1:57" x14ac:dyDescent="0.2">
      <c r="A48" s="22" t="s">
        <v>95</v>
      </c>
      <c r="B48" s="10" t="s">
        <v>132</v>
      </c>
      <c r="C48" s="21" t="s">
        <v>48</v>
      </c>
      <c r="D48" s="11"/>
      <c r="E48" s="23"/>
      <c r="F48" s="11"/>
      <c r="G48" s="23"/>
      <c r="H48" s="11"/>
      <c r="I48" s="23"/>
      <c r="J48" s="11"/>
      <c r="K48" s="23"/>
      <c r="L48" s="11"/>
      <c r="M48" s="23"/>
      <c r="N48" s="11"/>
      <c r="O48" s="23"/>
      <c r="P48" s="11"/>
      <c r="Q48" s="23"/>
      <c r="R48" s="11"/>
      <c r="S48" s="23"/>
      <c r="T48" s="11"/>
      <c r="U48" s="23"/>
      <c r="V48" s="11"/>
      <c r="W48" s="23"/>
      <c r="X48" s="11"/>
      <c r="Y48" s="23"/>
      <c r="Z48" s="11"/>
      <c r="AA48" s="23"/>
      <c r="AB48" s="11"/>
      <c r="AC48" s="23"/>
      <c r="AD48" s="11">
        <v>6.5</v>
      </c>
      <c r="AE48" s="23">
        <v>400</v>
      </c>
      <c r="AF48" s="11"/>
      <c r="AG48" s="23"/>
      <c r="AH48" s="11"/>
      <c r="AI48" s="23"/>
      <c r="AJ48" s="11"/>
      <c r="AK48" s="23"/>
      <c r="AL48" s="11">
        <v>2.2000000000000002</v>
      </c>
      <c r="AM48" s="23">
        <v>540</v>
      </c>
      <c r="AN48" s="11"/>
      <c r="AO48" s="23"/>
      <c r="AP48" s="11"/>
      <c r="AQ48" s="23"/>
      <c r="AR48" s="11"/>
      <c r="AS48" s="23"/>
      <c r="AT48" s="11"/>
      <c r="AU48" s="23"/>
      <c r="AV48" s="11"/>
      <c r="AW48" s="23"/>
      <c r="AX48" s="40"/>
      <c r="AY48" s="40"/>
      <c r="AZ48" s="47">
        <f t="shared" si="3"/>
        <v>8.6999999999999993</v>
      </c>
      <c r="BA48" s="40">
        <f t="shared" si="4"/>
        <v>3788</v>
      </c>
      <c r="BB48" s="2">
        <f t="shared" si="5"/>
        <v>435.40229885057477</v>
      </c>
      <c r="BC48" s="26" t="s">
        <v>95</v>
      </c>
      <c r="BD48" s="10" t="s">
        <v>132</v>
      </c>
      <c r="BE48" s="32" t="s">
        <v>48</v>
      </c>
    </row>
    <row r="49" spans="1:57" x14ac:dyDescent="0.2">
      <c r="A49" s="22" t="s">
        <v>39</v>
      </c>
      <c r="B49" s="10" t="s">
        <v>40</v>
      </c>
      <c r="C49" s="21" t="s">
        <v>41</v>
      </c>
      <c r="D49" s="11">
        <v>74</v>
      </c>
      <c r="E49" s="23">
        <v>175</v>
      </c>
      <c r="F49" s="11"/>
      <c r="G49" s="23"/>
      <c r="H49" s="11"/>
      <c r="I49" s="23"/>
      <c r="J49" s="11">
        <v>172</v>
      </c>
      <c r="K49" s="23">
        <v>14</v>
      </c>
      <c r="L49" s="11"/>
      <c r="M49" s="23"/>
      <c r="N49" s="11"/>
      <c r="O49" s="23"/>
      <c r="P49" s="11"/>
      <c r="Q49" s="23"/>
      <c r="R49" s="11"/>
      <c r="S49" s="23"/>
      <c r="T49" s="11">
        <v>80</v>
      </c>
      <c r="U49" s="23">
        <v>5</v>
      </c>
      <c r="V49" s="11">
        <v>80</v>
      </c>
      <c r="W49" s="23">
        <v>50.6</v>
      </c>
      <c r="X49" s="11">
        <v>78</v>
      </c>
      <c r="Y49" s="23">
        <v>53</v>
      </c>
      <c r="Z49" s="11">
        <v>80</v>
      </c>
      <c r="AA49" s="23">
        <v>45</v>
      </c>
      <c r="AB49" s="11">
        <v>80</v>
      </c>
      <c r="AC49" s="23">
        <v>82</v>
      </c>
      <c r="AD49" s="11">
        <v>398</v>
      </c>
      <c r="AE49" s="23">
        <v>15.874000000000001</v>
      </c>
      <c r="AF49" s="11">
        <v>69</v>
      </c>
      <c r="AG49" s="23">
        <v>30</v>
      </c>
      <c r="AH49" s="11">
        <v>176</v>
      </c>
      <c r="AI49" s="23">
        <v>30</v>
      </c>
      <c r="AJ49" s="11">
        <v>78</v>
      </c>
      <c r="AK49" s="23">
        <v>20</v>
      </c>
      <c r="AL49" s="11">
        <v>22.2</v>
      </c>
      <c r="AM49" s="23">
        <v>27</v>
      </c>
      <c r="AN49" s="11">
        <v>103.4</v>
      </c>
      <c r="AO49" s="23">
        <v>72</v>
      </c>
      <c r="AP49" s="11"/>
      <c r="AQ49" s="23"/>
      <c r="AR49" s="11">
        <v>96</v>
      </c>
      <c r="AS49" s="23">
        <v>35</v>
      </c>
      <c r="AT49" s="11"/>
      <c r="AU49" s="23"/>
      <c r="AV49" s="11"/>
      <c r="AW49" s="23"/>
      <c r="AX49" s="40"/>
      <c r="AY49" s="40"/>
      <c r="AZ49" s="47">
        <f t="shared" si="3"/>
        <v>1586.6000000000001</v>
      </c>
      <c r="BA49" s="40">
        <f t="shared" si="4"/>
        <v>60732.052000000003</v>
      </c>
      <c r="BB49" s="2">
        <f t="shared" si="5"/>
        <v>38.278111685364927</v>
      </c>
      <c r="BC49" s="26" t="s">
        <v>39</v>
      </c>
      <c r="BD49" s="10" t="s">
        <v>40</v>
      </c>
      <c r="BE49" s="32" t="s">
        <v>41</v>
      </c>
    </row>
    <row r="50" spans="1:57" x14ac:dyDescent="0.2">
      <c r="A50" s="22" t="s">
        <v>96</v>
      </c>
      <c r="B50" s="10" t="s">
        <v>133</v>
      </c>
      <c r="C50" s="21" t="s">
        <v>48</v>
      </c>
      <c r="D50" s="11"/>
      <c r="E50" s="23"/>
      <c r="F50" s="11"/>
      <c r="G50" s="23"/>
      <c r="H50" s="11"/>
      <c r="I50" s="23"/>
      <c r="J50" s="11"/>
      <c r="K50" s="23"/>
      <c r="L50" s="11"/>
      <c r="M50" s="23"/>
      <c r="N50" s="11"/>
      <c r="O50" s="23"/>
      <c r="P50" s="11"/>
      <c r="Q50" s="23"/>
      <c r="R50" s="11"/>
      <c r="S50" s="23"/>
      <c r="T50" s="11"/>
      <c r="U50" s="23"/>
      <c r="V50" s="11"/>
      <c r="W50" s="23"/>
      <c r="X50" s="11"/>
      <c r="Y50" s="23"/>
      <c r="Z50" s="11"/>
      <c r="AA50" s="23"/>
      <c r="AB50" s="11"/>
      <c r="AC50" s="23"/>
      <c r="AD50" s="11">
        <v>1.0900000000000001</v>
      </c>
      <c r="AE50" s="23">
        <v>1000</v>
      </c>
      <c r="AF50" s="11"/>
      <c r="AG50" s="23"/>
      <c r="AH50" s="11"/>
      <c r="AI50" s="23"/>
      <c r="AJ50" s="11"/>
      <c r="AK50" s="23"/>
      <c r="AL50" s="11"/>
      <c r="AM50" s="23"/>
      <c r="AN50" s="11"/>
      <c r="AO50" s="23"/>
      <c r="AP50" s="11"/>
      <c r="AQ50" s="23"/>
      <c r="AR50" s="11"/>
      <c r="AS50" s="23"/>
      <c r="AT50" s="11"/>
      <c r="AU50" s="23"/>
      <c r="AV50" s="11"/>
      <c r="AW50" s="23"/>
      <c r="AX50" s="40"/>
      <c r="AY50" s="40"/>
      <c r="AZ50" s="47">
        <f t="shared" si="3"/>
        <v>1.0900000000000001</v>
      </c>
      <c r="BA50" s="40">
        <f t="shared" si="4"/>
        <v>1090</v>
      </c>
      <c r="BB50" s="2">
        <f t="shared" si="5"/>
        <v>999.99999999999989</v>
      </c>
      <c r="BC50" s="26" t="s">
        <v>96</v>
      </c>
      <c r="BD50" s="10" t="s">
        <v>133</v>
      </c>
      <c r="BE50" s="32" t="s">
        <v>48</v>
      </c>
    </row>
    <row r="51" spans="1:57" x14ac:dyDescent="0.2">
      <c r="A51" s="22" t="s">
        <v>42</v>
      </c>
      <c r="B51" s="10" t="s">
        <v>43</v>
      </c>
      <c r="C51" s="21" t="s">
        <v>26</v>
      </c>
      <c r="D51" s="11"/>
      <c r="E51" s="23"/>
      <c r="F51" s="11"/>
      <c r="G51" s="23"/>
      <c r="H51" s="11">
        <v>28</v>
      </c>
      <c r="I51" s="23">
        <v>5</v>
      </c>
      <c r="J51" s="11"/>
      <c r="K51" s="23"/>
      <c r="L51" s="11"/>
      <c r="M51" s="23"/>
      <c r="N51" s="11"/>
      <c r="O51" s="23"/>
      <c r="P51" s="11"/>
      <c r="Q51" s="23"/>
      <c r="R51" s="11"/>
      <c r="S51" s="23"/>
      <c r="T51" s="11">
        <v>488.9</v>
      </c>
      <c r="U51" s="23">
        <v>18</v>
      </c>
      <c r="V51" s="11"/>
      <c r="W51" s="23"/>
      <c r="X51" s="11"/>
      <c r="Y51" s="23"/>
      <c r="Z51" s="11">
        <v>266.8</v>
      </c>
      <c r="AA51" s="23">
        <v>12</v>
      </c>
      <c r="AB51" s="11"/>
      <c r="AC51" s="23"/>
      <c r="AD51" s="11"/>
      <c r="AE51" s="23"/>
      <c r="AF51" s="11"/>
      <c r="AG51" s="23"/>
      <c r="AH51" s="11"/>
      <c r="AI51" s="23"/>
      <c r="AJ51" s="11"/>
      <c r="AK51" s="23"/>
      <c r="AL51" s="11"/>
      <c r="AM51" s="23"/>
      <c r="AN51" s="11"/>
      <c r="AO51" s="23"/>
      <c r="AP51" s="11"/>
      <c r="AQ51" s="23"/>
      <c r="AR51" s="11"/>
      <c r="AS51" s="23"/>
      <c r="AT51" s="11"/>
      <c r="AU51" s="23"/>
      <c r="AV51" s="11"/>
      <c r="AW51" s="23"/>
      <c r="AX51" s="40"/>
      <c r="AY51" s="40"/>
      <c r="AZ51" s="47">
        <f t="shared" si="3"/>
        <v>783.7</v>
      </c>
      <c r="BA51" s="40">
        <f t="shared" si="4"/>
        <v>12141.8</v>
      </c>
      <c r="BB51" s="2">
        <f t="shared" si="5"/>
        <v>15.492918208498148</v>
      </c>
      <c r="BC51" s="26" t="s">
        <v>42</v>
      </c>
      <c r="BD51" s="10" t="s">
        <v>43</v>
      </c>
      <c r="BE51" s="32" t="s">
        <v>26</v>
      </c>
    </row>
    <row r="52" spans="1:57" x14ac:dyDescent="0.2">
      <c r="A52" s="22" t="s">
        <v>71</v>
      </c>
      <c r="B52" s="10" t="s">
        <v>72</v>
      </c>
      <c r="C52" s="21" t="s">
        <v>26</v>
      </c>
      <c r="D52" s="11">
        <v>268</v>
      </c>
      <c r="E52" s="23">
        <v>185</v>
      </c>
      <c r="F52" s="11">
        <v>400.2</v>
      </c>
      <c r="G52" s="23">
        <v>170</v>
      </c>
      <c r="H52" s="11"/>
      <c r="I52" s="23"/>
      <c r="J52" s="11">
        <v>845</v>
      </c>
      <c r="K52" s="23">
        <v>144</v>
      </c>
      <c r="L52" s="11">
        <v>500</v>
      </c>
      <c r="M52" s="23">
        <v>100</v>
      </c>
      <c r="N52" s="11">
        <v>293.39999999999998</v>
      </c>
      <c r="O52" s="23">
        <v>120</v>
      </c>
      <c r="P52" s="11"/>
      <c r="Q52" s="23"/>
      <c r="R52" s="11">
        <v>587.6</v>
      </c>
      <c r="S52" s="23">
        <v>158</v>
      </c>
      <c r="T52" s="11"/>
      <c r="U52" s="23"/>
      <c r="V52" s="11">
        <v>606</v>
      </c>
      <c r="W52" s="23">
        <v>133</v>
      </c>
      <c r="X52" s="11">
        <v>434</v>
      </c>
      <c r="Y52" s="23">
        <v>138</v>
      </c>
      <c r="Z52" s="11">
        <v>133.4</v>
      </c>
      <c r="AA52" s="23">
        <v>145</v>
      </c>
      <c r="AB52" s="11">
        <v>548.6</v>
      </c>
      <c r="AC52" s="23">
        <v>157</v>
      </c>
      <c r="AD52" s="11">
        <v>397</v>
      </c>
      <c r="AE52" s="23">
        <v>155</v>
      </c>
      <c r="AF52" s="11">
        <v>498</v>
      </c>
      <c r="AG52" s="23">
        <v>150</v>
      </c>
      <c r="AH52" s="11"/>
      <c r="AI52" s="23"/>
      <c r="AJ52" s="11">
        <v>700</v>
      </c>
      <c r="AK52" s="23">
        <v>115</v>
      </c>
      <c r="AL52" s="11">
        <v>1266.4000000000001</v>
      </c>
      <c r="AM52" s="23">
        <v>155</v>
      </c>
      <c r="AN52" s="11">
        <v>506.8</v>
      </c>
      <c r="AO52" s="23">
        <v>155</v>
      </c>
      <c r="AP52" s="11">
        <v>231.2</v>
      </c>
      <c r="AQ52" s="23">
        <v>130</v>
      </c>
      <c r="AR52" s="11">
        <v>466.8</v>
      </c>
      <c r="AS52" s="23">
        <v>150</v>
      </c>
      <c r="AT52" s="11"/>
      <c r="AU52" s="23"/>
      <c r="AV52" s="11"/>
      <c r="AW52" s="23"/>
      <c r="AX52" s="40"/>
      <c r="AY52" s="40"/>
      <c r="AZ52" s="47">
        <f t="shared" si="3"/>
        <v>8682.4</v>
      </c>
      <c r="BA52" s="40">
        <f t="shared" si="4"/>
        <v>1254963</v>
      </c>
      <c r="BB52" s="2">
        <f t="shared" si="5"/>
        <v>144.54102552289689</v>
      </c>
      <c r="BC52" s="26" t="s">
        <v>71</v>
      </c>
      <c r="BD52" s="10" t="s">
        <v>72</v>
      </c>
      <c r="BE52" s="32" t="s">
        <v>26</v>
      </c>
    </row>
    <row r="53" spans="1:57" x14ac:dyDescent="0.2">
      <c r="A53" s="22" t="s">
        <v>214</v>
      </c>
      <c r="B53" s="10" t="s">
        <v>215</v>
      </c>
      <c r="C53" s="21" t="s">
        <v>26</v>
      </c>
      <c r="D53" s="11"/>
      <c r="E53" s="23"/>
      <c r="F53" s="11"/>
      <c r="G53" s="23"/>
      <c r="H53" s="11"/>
      <c r="I53" s="23"/>
      <c r="J53" s="11"/>
      <c r="K53" s="23"/>
      <c r="L53" s="11"/>
      <c r="M53" s="23"/>
      <c r="N53" s="11"/>
      <c r="O53" s="23"/>
      <c r="P53" s="11"/>
      <c r="Q53" s="23"/>
      <c r="R53" s="11"/>
      <c r="S53" s="23"/>
      <c r="T53" s="11"/>
      <c r="U53" s="23"/>
      <c r="V53" s="11"/>
      <c r="W53" s="23"/>
      <c r="X53" s="11"/>
      <c r="Y53" s="23"/>
      <c r="Z53" s="11"/>
      <c r="AA53" s="23"/>
      <c r="AB53" s="11"/>
      <c r="AC53" s="23"/>
      <c r="AD53" s="11">
        <v>426</v>
      </c>
      <c r="AE53" s="23">
        <v>50</v>
      </c>
      <c r="AF53" s="11"/>
      <c r="AG53" s="23"/>
      <c r="AH53" s="11"/>
      <c r="AI53" s="23"/>
      <c r="AJ53" s="11"/>
      <c r="AK53" s="23"/>
      <c r="AL53" s="11"/>
      <c r="AM53" s="23"/>
      <c r="AN53" s="11"/>
      <c r="AO53" s="23"/>
      <c r="AP53" s="11"/>
      <c r="AQ53" s="23"/>
      <c r="AR53" s="11"/>
      <c r="AS53" s="23"/>
      <c r="AT53" s="11"/>
      <c r="AU53" s="23"/>
      <c r="AV53" s="11"/>
      <c r="AW53" s="23"/>
      <c r="AX53" s="40"/>
      <c r="AY53" s="40"/>
      <c r="AZ53" s="47">
        <f t="shared" si="3"/>
        <v>426</v>
      </c>
      <c r="BA53" s="40">
        <f t="shared" si="4"/>
        <v>21300</v>
      </c>
      <c r="BB53" s="2">
        <f t="shared" si="5"/>
        <v>50</v>
      </c>
      <c r="BC53" s="26"/>
      <c r="BD53" s="10" t="s">
        <v>215</v>
      </c>
      <c r="BE53" s="32"/>
    </row>
    <row r="54" spans="1:57" x14ac:dyDescent="0.2">
      <c r="A54" s="22" t="s">
        <v>228</v>
      </c>
      <c r="B54" s="10" t="s">
        <v>229</v>
      </c>
      <c r="C54" s="21" t="s">
        <v>26</v>
      </c>
      <c r="D54" s="11"/>
      <c r="E54" s="23"/>
      <c r="F54" s="11"/>
      <c r="G54" s="23"/>
      <c r="H54" s="11"/>
      <c r="I54" s="23"/>
      <c r="J54" s="11"/>
      <c r="K54" s="23"/>
      <c r="L54" s="11"/>
      <c r="M54" s="23"/>
      <c r="N54" s="11"/>
      <c r="O54" s="23"/>
      <c r="P54" s="11"/>
      <c r="Q54" s="23"/>
      <c r="R54" s="11"/>
      <c r="S54" s="23"/>
      <c r="T54" s="11"/>
      <c r="U54" s="23"/>
      <c r="V54" s="11"/>
      <c r="W54" s="23"/>
      <c r="X54" s="11"/>
      <c r="Y54" s="23"/>
      <c r="Z54" s="11"/>
      <c r="AA54" s="23"/>
      <c r="AB54" s="11"/>
      <c r="AC54" s="23"/>
      <c r="AD54" s="11"/>
      <c r="AE54" s="23"/>
      <c r="AF54" s="11"/>
      <c r="AG54" s="23"/>
      <c r="AH54" s="11"/>
      <c r="AI54" s="23"/>
      <c r="AJ54" s="11"/>
      <c r="AK54" s="23"/>
      <c r="AL54" s="11">
        <v>151.1</v>
      </c>
      <c r="AM54" s="23">
        <v>125</v>
      </c>
      <c r="AN54" s="11"/>
      <c r="AO54" s="23"/>
      <c r="AP54" s="11"/>
      <c r="AQ54" s="23"/>
      <c r="AR54" s="11"/>
      <c r="AS54" s="23"/>
      <c r="AT54" s="11"/>
      <c r="AU54" s="23"/>
      <c r="AV54" s="11"/>
      <c r="AW54" s="23"/>
      <c r="AX54" s="40"/>
      <c r="AY54" s="40"/>
      <c r="AZ54" s="47">
        <f t="shared" si="3"/>
        <v>151.1</v>
      </c>
      <c r="BA54" s="40">
        <f t="shared" si="4"/>
        <v>18887.5</v>
      </c>
      <c r="BB54" s="2">
        <f t="shared" si="5"/>
        <v>125</v>
      </c>
      <c r="BC54" s="26"/>
      <c r="BD54" s="10" t="s">
        <v>229</v>
      </c>
      <c r="BE54" s="32"/>
    </row>
    <row r="55" spans="1:57" x14ac:dyDescent="0.2">
      <c r="A55" s="22" t="s">
        <v>97</v>
      </c>
      <c r="B55" s="10" t="s">
        <v>155</v>
      </c>
      <c r="C55" s="21" t="s">
        <v>26</v>
      </c>
      <c r="D55" s="11"/>
      <c r="E55" s="23"/>
      <c r="F55" s="11"/>
      <c r="G55" s="23"/>
      <c r="H55" s="11"/>
      <c r="I55" s="23"/>
      <c r="J55" s="11">
        <v>391</v>
      </c>
      <c r="K55" s="23">
        <v>104</v>
      </c>
      <c r="L55" s="11"/>
      <c r="M55" s="23"/>
      <c r="N55" s="11"/>
      <c r="O55" s="23"/>
      <c r="P55" s="11"/>
      <c r="Q55" s="23"/>
      <c r="R55" s="11"/>
      <c r="S55" s="23"/>
      <c r="T55" s="11"/>
      <c r="U55" s="23"/>
      <c r="V55" s="11"/>
      <c r="W55" s="23"/>
      <c r="X55" s="11"/>
      <c r="Y55" s="23"/>
      <c r="Z55" s="11"/>
      <c r="AA55" s="23"/>
      <c r="AB55" s="11"/>
      <c r="AC55" s="23"/>
      <c r="AD55" s="11">
        <v>157</v>
      </c>
      <c r="AE55" s="23">
        <v>55</v>
      </c>
      <c r="AF55" s="11"/>
      <c r="AG55" s="23"/>
      <c r="AH55" s="11"/>
      <c r="AI55" s="23"/>
      <c r="AJ55" s="11"/>
      <c r="AK55" s="23"/>
      <c r="AL55" s="11"/>
      <c r="AM55" s="23"/>
      <c r="AN55" s="11"/>
      <c r="AO55" s="23"/>
      <c r="AP55" s="11"/>
      <c r="AQ55" s="23"/>
      <c r="AR55" s="11"/>
      <c r="AS55" s="23"/>
      <c r="AT55" s="11"/>
      <c r="AU55" s="23"/>
      <c r="AV55" s="11"/>
      <c r="AW55" s="23"/>
      <c r="AX55" s="40"/>
      <c r="AY55" s="40"/>
      <c r="AZ55" s="47">
        <f t="shared" si="3"/>
        <v>548</v>
      </c>
      <c r="BA55" s="40">
        <f t="shared" si="4"/>
        <v>49299</v>
      </c>
      <c r="BB55" s="2">
        <f t="shared" si="5"/>
        <v>89.961678832116789</v>
      </c>
      <c r="BC55" s="26" t="s">
        <v>97</v>
      </c>
      <c r="BD55" s="10" t="s">
        <v>155</v>
      </c>
      <c r="BE55" s="32" t="s">
        <v>26</v>
      </c>
    </row>
    <row r="56" spans="1:57" x14ac:dyDescent="0.2">
      <c r="A56" s="22" t="s">
        <v>44</v>
      </c>
      <c r="B56" s="10" t="s">
        <v>45</v>
      </c>
      <c r="C56" s="21" t="s">
        <v>26</v>
      </c>
      <c r="D56" s="11"/>
      <c r="E56" s="23"/>
      <c r="F56" s="11"/>
      <c r="G56" s="23"/>
      <c r="H56" s="11">
        <v>28</v>
      </c>
      <c r="I56" s="23">
        <v>105</v>
      </c>
      <c r="J56" s="11"/>
      <c r="K56" s="23"/>
      <c r="L56" s="11"/>
      <c r="M56" s="23"/>
      <c r="N56" s="11"/>
      <c r="O56" s="23"/>
      <c r="P56" s="11"/>
      <c r="Q56" s="23"/>
      <c r="R56" s="11"/>
      <c r="S56" s="23"/>
      <c r="T56" s="11">
        <v>562.20000000000005</v>
      </c>
      <c r="U56" s="23">
        <v>23.5</v>
      </c>
      <c r="V56" s="11"/>
      <c r="W56" s="23"/>
      <c r="X56" s="11"/>
      <c r="Y56" s="23"/>
      <c r="Z56" s="11">
        <v>333.4</v>
      </c>
      <c r="AA56" s="23">
        <v>45</v>
      </c>
      <c r="AB56" s="11"/>
      <c r="AC56" s="23"/>
      <c r="AD56" s="11"/>
      <c r="AE56" s="23"/>
      <c r="AF56" s="11"/>
      <c r="AG56" s="23"/>
      <c r="AH56" s="11"/>
      <c r="AI56" s="23"/>
      <c r="AJ56" s="11"/>
      <c r="AK56" s="23"/>
      <c r="AL56" s="11"/>
      <c r="AM56" s="23"/>
      <c r="AN56" s="11"/>
      <c r="AO56" s="23"/>
      <c r="AP56" s="11"/>
      <c r="AQ56" s="23"/>
      <c r="AR56" s="11"/>
      <c r="AS56" s="23"/>
      <c r="AT56" s="11"/>
      <c r="AU56" s="23"/>
      <c r="AV56" s="11"/>
      <c r="AW56" s="23"/>
      <c r="AX56" s="40"/>
      <c r="AY56" s="40"/>
      <c r="AZ56" s="47">
        <f t="shared" si="3"/>
        <v>923.6</v>
      </c>
      <c r="BA56" s="40">
        <f t="shared" si="4"/>
        <v>31154.699999999997</v>
      </c>
      <c r="BB56" s="2">
        <f t="shared" si="5"/>
        <v>33.731810307492417</v>
      </c>
      <c r="BC56" s="26" t="s">
        <v>44</v>
      </c>
      <c r="BD56" s="10" t="s">
        <v>45</v>
      </c>
      <c r="BE56" s="32" t="s">
        <v>26</v>
      </c>
    </row>
    <row r="57" spans="1:57" x14ac:dyDescent="0.2">
      <c r="A57" s="22" t="s">
        <v>201</v>
      </c>
      <c r="B57" s="10" t="s">
        <v>202</v>
      </c>
      <c r="C57" s="21" t="s">
        <v>26</v>
      </c>
      <c r="D57" s="11"/>
      <c r="E57" s="23"/>
      <c r="F57" s="11"/>
      <c r="G57" s="23"/>
      <c r="H57" s="11"/>
      <c r="I57" s="23"/>
      <c r="J57" s="11"/>
      <c r="K57" s="23"/>
      <c r="L57" s="11"/>
      <c r="M57" s="23"/>
      <c r="N57" s="11"/>
      <c r="O57" s="23"/>
      <c r="P57" s="11">
        <v>14</v>
      </c>
      <c r="Q57" s="23">
        <v>100</v>
      </c>
      <c r="R57" s="11"/>
      <c r="S57" s="23"/>
      <c r="T57" s="11"/>
      <c r="U57" s="23"/>
      <c r="V57" s="11"/>
      <c r="W57" s="23"/>
      <c r="X57" s="11"/>
      <c r="Y57" s="23"/>
      <c r="Z57" s="11"/>
      <c r="AA57" s="23"/>
      <c r="AB57" s="11"/>
      <c r="AC57" s="23"/>
      <c r="AD57" s="11"/>
      <c r="AE57" s="23"/>
      <c r="AF57" s="11"/>
      <c r="AG57" s="23"/>
      <c r="AH57" s="11"/>
      <c r="AI57" s="23"/>
      <c r="AJ57" s="11"/>
      <c r="AK57" s="23"/>
      <c r="AL57" s="11"/>
      <c r="AM57" s="23"/>
      <c r="AN57" s="11"/>
      <c r="AO57" s="23"/>
      <c r="AP57" s="11"/>
      <c r="AQ57" s="23"/>
      <c r="AR57" s="11"/>
      <c r="AS57" s="23"/>
      <c r="AT57" s="11"/>
      <c r="AU57" s="23"/>
      <c r="AV57" s="11"/>
      <c r="AW57" s="23"/>
      <c r="AX57" s="40"/>
      <c r="AY57" s="40"/>
      <c r="AZ57" s="47">
        <f t="shared" si="3"/>
        <v>14</v>
      </c>
      <c r="BA57" s="40">
        <f t="shared" si="4"/>
        <v>1400</v>
      </c>
      <c r="BB57" s="2">
        <f t="shared" si="5"/>
        <v>100</v>
      </c>
      <c r="BC57" s="26"/>
      <c r="BD57" s="10" t="s">
        <v>202</v>
      </c>
      <c r="BE57" s="32"/>
    </row>
    <row r="58" spans="1:57" x14ac:dyDescent="0.2">
      <c r="A58" s="22" t="s">
        <v>98</v>
      </c>
      <c r="B58" s="10" t="s">
        <v>99</v>
      </c>
      <c r="C58" s="21" t="s">
        <v>55</v>
      </c>
      <c r="D58" s="11"/>
      <c r="E58" s="23"/>
      <c r="F58" s="11"/>
      <c r="G58" s="23"/>
      <c r="H58" s="11"/>
      <c r="I58" s="23"/>
      <c r="J58" s="11"/>
      <c r="K58" s="23"/>
      <c r="L58" s="11"/>
      <c r="M58" s="23"/>
      <c r="N58" s="11"/>
      <c r="O58" s="23"/>
      <c r="P58" s="11"/>
      <c r="Q58" s="23"/>
      <c r="R58" s="11"/>
      <c r="S58" s="23"/>
      <c r="T58" s="11"/>
      <c r="U58" s="23"/>
      <c r="V58" s="11"/>
      <c r="W58" s="23"/>
      <c r="X58" s="11"/>
      <c r="Y58" s="23"/>
      <c r="Z58" s="11"/>
      <c r="AA58" s="23"/>
      <c r="AB58" s="11"/>
      <c r="AC58" s="23"/>
      <c r="AD58" s="11">
        <v>1</v>
      </c>
      <c r="AE58" s="23">
        <v>300</v>
      </c>
      <c r="AF58" s="11"/>
      <c r="AG58" s="23"/>
      <c r="AH58" s="11"/>
      <c r="AI58" s="23"/>
      <c r="AJ58" s="11"/>
      <c r="AK58" s="23"/>
      <c r="AL58" s="11"/>
      <c r="AM58" s="23"/>
      <c r="AN58" s="11"/>
      <c r="AO58" s="23"/>
      <c r="AP58" s="11"/>
      <c r="AQ58" s="23"/>
      <c r="AR58" s="11"/>
      <c r="AS58" s="23"/>
      <c r="AT58" s="11"/>
      <c r="AU58" s="23"/>
      <c r="AV58" s="11"/>
      <c r="AW58" s="23"/>
      <c r="AX58" s="40"/>
      <c r="AY58" s="40"/>
      <c r="AZ58" s="47">
        <f t="shared" si="3"/>
        <v>1</v>
      </c>
      <c r="BA58" s="40">
        <f t="shared" si="4"/>
        <v>300</v>
      </c>
      <c r="BB58" s="2">
        <f t="shared" si="5"/>
        <v>300</v>
      </c>
      <c r="BC58" s="26" t="s">
        <v>98</v>
      </c>
      <c r="BD58" s="10" t="s">
        <v>99</v>
      </c>
      <c r="BE58" s="32" t="s">
        <v>55</v>
      </c>
    </row>
    <row r="59" spans="1:57" x14ac:dyDescent="0.2">
      <c r="A59" s="22" t="s">
        <v>134</v>
      </c>
      <c r="B59" s="10" t="s">
        <v>100</v>
      </c>
      <c r="C59" s="21" t="s">
        <v>55</v>
      </c>
      <c r="D59" s="11"/>
      <c r="E59" s="23"/>
      <c r="F59" s="11"/>
      <c r="G59" s="23"/>
      <c r="H59" s="11"/>
      <c r="I59" s="23"/>
      <c r="J59" s="11"/>
      <c r="K59" s="23"/>
      <c r="L59" s="11"/>
      <c r="M59" s="23"/>
      <c r="N59" s="11"/>
      <c r="O59" s="23"/>
      <c r="P59" s="11"/>
      <c r="Q59" s="23"/>
      <c r="R59" s="11"/>
      <c r="S59" s="23"/>
      <c r="T59" s="11"/>
      <c r="U59" s="23"/>
      <c r="V59" s="11"/>
      <c r="W59" s="23"/>
      <c r="X59" s="11"/>
      <c r="Y59" s="23"/>
      <c r="Z59" s="11"/>
      <c r="AA59" s="23"/>
      <c r="AB59" s="11"/>
      <c r="AC59" s="23"/>
      <c r="AD59" s="11">
        <v>3</v>
      </c>
      <c r="AE59" s="23">
        <v>3100</v>
      </c>
      <c r="AF59" s="11"/>
      <c r="AG59" s="23"/>
      <c r="AH59" s="11"/>
      <c r="AI59" s="23"/>
      <c r="AJ59" s="11"/>
      <c r="AK59" s="23"/>
      <c r="AL59" s="11"/>
      <c r="AM59" s="23"/>
      <c r="AN59" s="11"/>
      <c r="AO59" s="23"/>
      <c r="AP59" s="11"/>
      <c r="AQ59" s="23"/>
      <c r="AR59" s="11"/>
      <c r="AS59" s="23"/>
      <c r="AT59" s="11"/>
      <c r="AU59" s="23"/>
      <c r="AV59" s="11"/>
      <c r="AW59" s="23"/>
      <c r="AX59" s="40"/>
      <c r="AY59" s="40"/>
      <c r="AZ59" s="47">
        <f t="shared" si="3"/>
        <v>3</v>
      </c>
      <c r="BA59" s="40">
        <f t="shared" si="4"/>
        <v>9300</v>
      </c>
      <c r="BB59" s="2">
        <f t="shared" si="5"/>
        <v>3100</v>
      </c>
      <c r="BC59" s="26" t="s">
        <v>134</v>
      </c>
      <c r="BD59" s="10" t="s">
        <v>100</v>
      </c>
      <c r="BE59" s="32" t="s">
        <v>55</v>
      </c>
    </row>
    <row r="60" spans="1:57" x14ac:dyDescent="0.2">
      <c r="A60" s="22" t="s">
        <v>115</v>
      </c>
      <c r="B60" s="10" t="s">
        <v>116</v>
      </c>
      <c r="C60" s="21" t="s">
        <v>55</v>
      </c>
      <c r="D60" s="11"/>
      <c r="E60" s="23"/>
      <c r="F60" s="11"/>
      <c r="G60" s="23"/>
      <c r="H60" s="11"/>
      <c r="I60" s="23"/>
      <c r="J60" s="11"/>
      <c r="K60" s="23"/>
      <c r="L60" s="11"/>
      <c r="M60" s="23"/>
      <c r="N60" s="11"/>
      <c r="O60" s="23"/>
      <c r="P60" s="11"/>
      <c r="Q60" s="23"/>
      <c r="R60" s="11"/>
      <c r="S60" s="23"/>
      <c r="T60" s="11"/>
      <c r="U60" s="23"/>
      <c r="V60" s="11"/>
      <c r="W60" s="23"/>
      <c r="X60" s="11"/>
      <c r="Y60" s="23"/>
      <c r="Z60" s="11"/>
      <c r="AA60" s="23"/>
      <c r="AB60" s="11"/>
      <c r="AC60" s="23"/>
      <c r="AD60" s="11"/>
      <c r="AE60" s="23"/>
      <c r="AF60" s="11"/>
      <c r="AG60" s="23"/>
      <c r="AH60" s="11">
        <v>4</v>
      </c>
      <c r="AI60" s="23">
        <v>800</v>
      </c>
      <c r="AJ60" s="11"/>
      <c r="AK60" s="23"/>
      <c r="AL60" s="11">
        <v>1</v>
      </c>
      <c r="AM60" s="23">
        <v>1800</v>
      </c>
      <c r="AN60" s="11"/>
      <c r="AO60" s="23"/>
      <c r="AP60" s="11"/>
      <c r="AQ60" s="23"/>
      <c r="AR60" s="11"/>
      <c r="AS60" s="23"/>
      <c r="AT60" s="11"/>
      <c r="AU60" s="23"/>
      <c r="AV60" s="11"/>
      <c r="AW60" s="23"/>
      <c r="AX60" s="40"/>
      <c r="AY60" s="40"/>
      <c r="AZ60" s="47">
        <f t="shared" si="3"/>
        <v>5</v>
      </c>
      <c r="BA60" s="40">
        <f t="shared" si="4"/>
        <v>5000</v>
      </c>
      <c r="BB60" s="2">
        <f t="shared" si="5"/>
        <v>1000</v>
      </c>
      <c r="BC60" s="26" t="s">
        <v>115</v>
      </c>
      <c r="BD60" s="10" t="s">
        <v>116</v>
      </c>
      <c r="BE60" s="32" t="s">
        <v>55</v>
      </c>
    </row>
    <row r="61" spans="1:57" x14ac:dyDescent="0.2">
      <c r="A61" s="22" t="s">
        <v>156</v>
      </c>
      <c r="B61" s="10" t="s">
        <v>15</v>
      </c>
      <c r="C61" s="21" t="s">
        <v>3</v>
      </c>
      <c r="D61" s="11"/>
      <c r="E61" s="23"/>
      <c r="F61" s="11"/>
      <c r="G61" s="23"/>
      <c r="H61" s="11"/>
      <c r="I61" s="23"/>
      <c r="J61" s="11">
        <v>1</v>
      </c>
      <c r="K61" s="23">
        <v>4800</v>
      </c>
      <c r="L61" s="11"/>
      <c r="M61" s="23"/>
      <c r="N61" s="11"/>
      <c r="O61" s="23"/>
      <c r="P61" s="11"/>
      <c r="Q61" s="23"/>
      <c r="R61" s="11"/>
      <c r="S61" s="23"/>
      <c r="T61" s="11"/>
      <c r="U61" s="23"/>
      <c r="V61" s="11"/>
      <c r="W61" s="23"/>
      <c r="X61" s="11"/>
      <c r="Y61" s="23"/>
      <c r="Z61" s="11"/>
      <c r="AA61" s="23"/>
      <c r="AB61" s="11"/>
      <c r="AC61" s="23"/>
      <c r="AD61" s="11"/>
      <c r="AE61" s="23"/>
      <c r="AF61" s="11"/>
      <c r="AG61" s="23"/>
      <c r="AH61" s="11"/>
      <c r="AI61" s="23"/>
      <c r="AJ61" s="11"/>
      <c r="AK61" s="23"/>
      <c r="AL61" s="11"/>
      <c r="AM61" s="23"/>
      <c r="AN61" s="11"/>
      <c r="AO61" s="23"/>
      <c r="AP61" s="11"/>
      <c r="AQ61" s="23"/>
      <c r="AR61" s="11"/>
      <c r="AS61" s="23"/>
      <c r="AT61" s="11"/>
      <c r="AU61" s="23"/>
      <c r="AV61" s="11"/>
      <c r="AW61" s="23"/>
      <c r="AX61" s="40"/>
      <c r="AY61" s="40"/>
      <c r="AZ61" s="47">
        <f t="shared" si="3"/>
        <v>1</v>
      </c>
      <c r="BA61" s="40">
        <f t="shared" si="4"/>
        <v>4800</v>
      </c>
      <c r="BB61" s="2">
        <f t="shared" si="5"/>
        <v>4800</v>
      </c>
      <c r="BC61" s="26" t="s">
        <v>156</v>
      </c>
      <c r="BD61" s="10" t="s">
        <v>15</v>
      </c>
      <c r="BE61" s="32" t="s">
        <v>3</v>
      </c>
    </row>
    <row r="62" spans="1:57" x14ac:dyDescent="0.2">
      <c r="A62" s="22" t="s">
        <v>144</v>
      </c>
      <c r="B62" s="10" t="s">
        <v>16</v>
      </c>
      <c r="C62" s="21" t="s">
        <v>26</v>
      </c>
      <c r="D62" s="11"/>
      <c r="E62" s="23"/>
      <c r="F62" s="11"/>
      <c r="G62" s="23"/>
      <c r="H62" s="11"/>
      <c r="I62" s="23"/>
      <c r="J62" s="11"/>
      <c r="K62" s="23"/>
      <c r="L62" s="11"/>
      <c r="M62" s="23"/>
      <c r="N62" s="11"/>
      <c r="O62" s="23"/>
      <c r="P62" s="11">
        <v>302</v>
      </c>
      <c r="Q62" s="23">
        <v>43</v>
      </c>
      <c r="R62" s="11"/>
      <c r="S62" s="23"/>
      <c r="T62" s="11"/>
      <c r="U62" s="23"/>
      <c r="V62" s="11"/>
      <c r="W62" s="23"/>
      <c r="X62" s="11"/>
      <c r="Y62" s="23"/>
      <c r="Z62" s="11"/>
      <c r="AA62" s="23"/>
      <c r="AB62" s="11"/>
      <c r="AC62" s="23"/>
      <c r="AD62" s="11"/>
      <c r="AE62" s="23"/>
      <c r="AF62" s="11"/>
      <c r="AG62" s="23"/>
      <c r="AH62" s="11">
        <v>480.1</v>
      </c>
      <c r="AI62" s="23">
        <v>36</v>
      </c>
      <c r="AJ62" s="11"/>
      <c r="AK62" s="23"/>
      <c r="AL62" s="11"/>
      <c r="AM62" s="23"/>
      <c r="AN62" s="11"/>
      <c r="AO62" s="23"/>
      <c r="AP62" s="11"/>
      <c r="AQ62" s="23"/>
      <c r="AR62" s="11"/>
      <c r="AS62" s="23"/>
      <c r="AT62" s="11"/>
      <c r="AU62" s="23"/>
      <c r="AV62" s="11"/>
      <c r="AW62" s="23"/>
      <c r="AX62" s="40"/>
      <c r="AY62" s="40"/>
      <c r="AZ62" s="47">
        <f t="shared" si="3"/>
        <v>782.1</v>
      </c>
      <c r="BA62" s="40">
        <f t="shared" si="4"/>
        <v>30269.600000000002</v>
      </c>
      <c r="BB62" s="2">
        <f t="shared" si="5"/>
        <v>38.702979158675362</v>
      </c>
      <c r="BC62" s="26" t="s">
        <v>144</v>
      </c>
      <c r="BD62" s="10" t="s">
        <v>16</v>
      </c>
      <c r="BE62" s="32" t="s">
        <v>26</v>
      </c>
    </row>
    <row r="63" spans="1:57" x14ac:dyDescent="0.2">
      <c r="A63" s="22" t="s">
        <v>117</v>
      </c>
      <c r="B63" s="10" t="s">
        <v>17</v>
      </c>
      <c r="C63" s="21" t="s">
        <v>26</v>
      </c>
      <c r="D63" s="11"/>
      <c r="E63" s="23"/>
      <c r="F63" s="11"/>
      <c r="G63" s="23"/>
      <c r="H63" s="11"/>
      <c r="I63" s="23"/>
      <c r="J63" s="11"/>
      <c r="K63" s="23"/>
      <c r="L63" s="11"/>
      <c r="M63" s="23"/>
      <c r="N63" s="11"/>
      <c r="O63" s="23"/>
      <c r="P63" s="11"/>
      <c r="Q63" s="23"/>
      <c r="R63" s="11"/>
      <c r="S63" s="23"/>
      <c r="T63" s="11"/>
      <c r="U63" s="23"/>
      <c r="V63" s="11"/>
      <c r="W63" s="23"/>
      <c r="X63" s="11"/>
      <c r="Y63" s="23"/>
      <c r="Z63" s="11"/>
      <c r="AA63" s="23"/>
      <c r="AB63" s="11"/>
      <c r="AC63" s="23"/>
      <c r="AD63" s="11"/>
      <c r="AE63" s="23"/>
      <c r="AF63" s="11"/>
      <c r="AG63" s="23"/>
      <c r="AH63" s="11">
        <v>95.8</v>
      </c>
      <c r="AI63" s="23">
        <v>68.599999999999994</v>
      </c>
      <c r="AJ63" s="11"/>
      <c r="AK63" s="23"/>
      <c r="AL63" s="11"/>
      <c r="AM63" s="23"/>
      <c r="AN63" s="11"/>
      <c r="AO63" s="23"/>
      <c r="AP63" s="11"/>
      <c r="AQ63" s="23"/>
      <c r="AR63" s="11"/>
      <c r="AS63" s="23"/>
      <c r="AT63" s="11"/>
      <c r="AU63" s="23"/>
      <c r="AV63" s="11"/>
      <c r="AW63" s="23"/>
      <c r="AX63" s="40"/>
      <c r="AY63" s="40"/>
      <c r="AZ63" s="47">
        <f t="shared" si="3"/>
        <v>95.8</v>
      </c>
      <c r="BA63" s="40">
        <f t="shared" si="4"/>
        <v>6571.8799999999992</v>
      </c>
      <c r="BB63" s="2">
        <f t="shared" si="5"/>
        <v>68.599999999999994</v>
      </c>
      <c r="BC63" s="26" t="s">
        <v>117</v>
      </c>
      <c r="BD63" s="10" t="s">
        <v>17</v>
      </c>
      <c r="BE63" s="32" t="s">
        <v>26</v>
      </c>
    </row>
    <row r="64" spans="1:57" x14ac:dyDescent="0.2">
      <c r="A64" s="22" t="s">
        <v>181</v>
      </c>
      <c r="B64" s="10" t="s">
        <v>182</v>
      </c>
      <c r="C64" s="21" t="s">
        <v>55</v>
      </c>
      <c r="D64" s="11"/>
      <c r="E64" s="23"/>
      <c r="F64" s="11"/>
      <c r="G64" s="23"/>
      <c r="H64" s="11">
        <v>1</v>
      </c>
      <c r="I64" s="23">
        <v>140</v>
      </c>
      <c r="J64" s="11"/>
      <c r="K64" s="23"/>
      <c r="L64" s="11"/>
      <c r="M64" s="23"/>
      <c r="N64" s="11"/>
      <c r="O64" s="23"/>
      <c r="P64" s="11"/>
      <c r="Q64" s="23"/>
      <c r="R64" s="11"/>
      <c r="S64" s="23"/>
      <c r="T64" s="11"/>
      <c r="U64" s="23"/>
      <c r="V64" s="11"/>
      <c r="W64" s="23"/>
      <c r="X64" s="11"/>
      <c r="Y64" s="23"/>
      <c r="Z64" s="11"/>
      <c r="AA64" s="23"/>
      <c r="AB64" s="11"/>
      <c r="AC64" s="23"/>
      <c r="AD64" s="11"/>
      <c r="AE64" s="23"/>
      <c r="AF64" s="11"/>
      <c r="AG64" s="23"/>
      <c r="AH64" s="11"/>
      <c r="AI64" s="23"/>
      <c r="AJ64" s="11"/>
      <c r="AK64" s="23"/>
      <c r="AL64" s="11"/>
      <c r="AM64" s="23"/>
      <c r="AN64" s="11"/>
      <c r="AO64" s="23"/>
      <c r="AP64" s="11"/>
      <c r="AQ64" s="23"/>
      <c r="AR64" s="11"/>
      <c r="AS64" s="23"/>
      <c r="AT64" s="11"/>
      <c r="AU64" s="23"/>
      <c r="AV64" s="11"/>
      <c r="AW64" s="23"/>
      <c r="AX64" s="40"/>
      <c r="AY64" s="40"/>
      <c r="AZ64" s="47">
        <f t="shared" si="3"/>
        <v>1</v>
      </c>
      <c r="BA64" s="40">
        <f t="shared" si="4"/>
        <v>140</v>
      </c>
      <c r="BB64" s="2">
        <f t="shared" si="5"/>
        <v>140</v>
      </c>
      <c r="BC64" s="26" t="s">
        <v>181</v>
      </c>
      <c r="BD64" s="10" t="s">
        <v>182</v>
      </c>
      <c r="BE64" s="32" t="s">
        <v>55</v>
      </c>
    </row>
    <row r="65" spans="1:57" x14ac:dyDescent="0.2">
      <c r="A65" s="22" t="s">
        <v>183</v>
      </c>
      <c r="B65" s="10" t="s">
        <v>184</v>
      </c>
      <c r="C65" s="21" t="s">
        <v>55</v>
      </c>
      <c r="D65" s="11"/>
      <c r="E65" s="23"/>
      <c r="F65" s="11"/>
      <c r="G65" s="23"/>
      <c r="H65" s="11">
        <v>4</v>
      </c>
      <c r="I65" s="23">
        <v>225</v>
      </c>
      <c r="J65" s="11"/>
      <c r="K65" s="23"/>
      <c r="L65" s="11"/>
      <c r="M65" s="23"/>
      <c r="N65" s="11"/>
      <c r="O65" s="23"/>
      <c r="P65" s="11"/>
      <c r="Q65" s="23"/>
      <c r="R65" s="11"/>
      <c r="S65" s="23"/>
      <c r="T65" s="11"/>
      <c r="U65" s="23"/>
      <c r="V65" s="11"/>
      <c r="W65" s="23"/>
      <c r="X65" s="11"/>
      <c r="Y65" s="23"/>
      <c r="Z65" s="11"/>
      <c r="AA65" s="23"/>
      <c r="AB65" s="11"/>
      <c r="AC65" s="23"/>
      <c r="AD65" s="11"/>
      <c r="AE65" s="23"/>
      <c r="AF65" s="11"/>
      <c r="AG65" s="23"/>
      <c r="AH65" s="11"/>
      <c r="AI65" s="23"/>
      <c r="AJ65" s="11"/>
      <c r="AK65" s="23"/>
      <c r="AL65" s="11"/>
      <c r="AM65" s="23"/>
      <c r="AN65" s="11"/>
      <c r="AO65" s="23"/>
      <c r="AP65" s="11"/>
      <c r="AQ65" s="23"/>
      <c r="AR65" s="11"/>
      <c r="AS65" s="23"/>
      <c r="AT65" s="11"/>
      <c r="AU65" s="23"/>
      <c r="AV65" s="11"/>
      <c r="AW65" s="23"/>
      <c r="AX65" s="40"/>
      <c r="AY65" s="40"/>
      <c r="AZ65" s="47">
        <f t="shared" si="3"/>
        <v>4</v>
      </c>
      <c r="BA65" s="40">
        <f t="shared" si="4"/>
        <v>900</v>
      </c>
      <c r="BB65" s="2">
        <f t="shared" si="5"/>
        <v>225</v>
      </c>
      <c r="BC65" s="26" t="s">
        <v>183</v>
      </c>
      <c r="BD65" s="10" t="s">
        <v>184</v>
      </c>
      <c r="BE65" s="32" t="s">
        <v>55</v>
      </c>
    </row>
    <row r="66" spans="1:57" x14ac:dyDescent="0.2">
      <c r="A66" s="22" t="s">
        <v>185</v>
      </c>
      <c r="B66" s="10" t="s">
        <v>186</v>
      </c>
      <c r="C66" s="21" t="s">
        <v>27</v>
      </c>
      <c r="D66" s="11"/>
      <c r="E66" s="23"/>
      <c r="F66" s="11"/>
      <c r="G66" s="23"/>
      <c r="H66" s="11">
        <v>70</v>
      </c>
      <c r="I66" s="23">
        <v>30</v>
      </c>
      <c r="J66" s="11"/>
      <c r="K66" s="23"/>
      <c r="L66" s="11"/>
      <c r="M66" s="23"/>
      <c r="N66" s="11"/>
      <c r="O66" s="23"/>
      <c r="P66" s="11"/>
      <c r="Q66" s="23"/>
      <c r="R66" s="11"/>
      <c r="S66" s="23"/>
      <c r="T66" s="11"/>
      <c r="U66" s="23"/>
      <c r="V66" s="11"/>
      <c r="W66" s="23"/>
      <c r="X66" s="11"/>
      <c r="Y66" s="23"/>
      <c r="Z66" s="11"/>
      <c r="AA66" s="23"/>
      <c r="AB66" s="11"/>
      <c r="AC66" s="23"/>
      <c r="AD66" s="11"/>
      <c r="AE66" s="23"/>
      <c r="AF66" s="11"/>
      <c r="AG66" s="23"/>
      <c r="AH66" s="11"/>
      <c r="AI66" s="23"/>
      <c r="AJ66" s="11"/>
      <c r="AK66" s="23"/>
      <c r="AL66" s="11"/>
      <c r="AM66" s="23"/>
      <c r="AN66" s="11"/>
      <c r="AO66" s="23"/>
      <c r="AP66" s="11"/>
      <c r="AQ66" s="23"/>
      <c r="AR66" s="11"/>
      <c r="AS66" s="23"/>
      <c r="AT66" s="11"/>
      <c r="AU66" s="23"/>
      <c r="AV66" s="11"/>
      <c r="AW66" s="23"/>
      <c r="AX66" s="40"/>
      <c r="AY66" s="40"/>
      <c r="AZ66" s="47">
        <f t="shared" si="3"/>
        <v>70</v>
      </c>
      <c r="BA66" s="40">
        <f t="shared" si="4"/>
        <v>2100</v>
      </c>
      <c r="BB66" s="2">
        <f t="shared" si="5"/>
        <v>30</v>
      </c>
      <c r="BC66" s="26" t="s">
        <v>185</v>
      </c>
      <c r="BD66" s="10" t="s">
        <v>186</v>
      </c>
      <c r="BE66" s="32" t="s">
        <v>27</v>
      </c>
    </row>
    <row r="67" spans="1:57" x14ac:dyDescent="0.2">
      <c r="A67" s="22" t="s">
        <v>187</v>
      </c>
      <c r="B67" s="10" t="s">
        <v>186</v>
      </c>
      <c r="C67" s="21" t="s">
        <v>27</v>
      </c>
      <c r="D67" s="11"/>
      <c r="E67" s="23"/>
      <c r="F67" s="11"/>
      <c r="G67" s="23"/>
      <c r="H67" s="11">
        <v>200</v>
      </c>
      <c r="I67" s="23">
        <v>35</v>
      </c>
      <c r="J67" s="11"/>
      <c r="K67" s="23"/>
      <c r="L67" s="11"/>
      <c r="M67" s="23"/>
      <c r="N67" s="11"/>
      <c r="O67" s="23"/>
      <c r="P67" s="11"/>
      <c r="Q67" s="23"/>
      <c r="R67" s="11"/>
      <c r="S67" s="23"/>
      <c r="T67" s="11"/>
      <c r="U67" s="23"/>
      <c r="V67" s="11"/>
      <c r="W67" s="23"/>
      <c r="X67" s="11"/>
      <c r="Y67" s="23"/>
      <c r="Z67" s="11"/>
      <c r="AA67" s="23"/>
      <c r="AB67" s="11"/>
      <c r="AC67" s="23"/>
      <c r="AD67" s="11"/>
      <c r="AE67" s="23"/>
      <c r="AF67" s="11"/>
      <c r="AG67" s="23"/>
      <c r="AH67" s="11"/>
      <c r="AI67" s="23"/>
      <c r="AJ67" s="11"/>
      <c r="AK67" s="23"/>
      <c r="AL67" s="11"/>
      <c r="AM67" s="23"/>
      <c r="AN67" s="11"/>
      <c r="AO67" s="23"/>
      <c r="AP67" s="11"/>
      <c r="AQ67" s="23"/>
      <c r="AR67" s="11"/>
      <c r="AS67" s="23"/>
      <c r="AT67" s="11"/>
      <c r="AU67" s="23"/>
      <c r="AV67" s="11"/>
      <c r="AW67" s="23"/>
      <c r="AX67" s="40"/>
      <c r="AY67" s="40"/>
      <c r="AZ67" s="47">
        <f t="shared" si="3"/>
        <v>200</v>
      </c>
      <c r="BA67" s="40">
        <f t="shared" si="4"/>
        <v>7000</v>
      </c>
      <c r="BB67" s="2">
        <f t="shared" si="5"/>
        <v>35</v>
      </c>
      <c r="BC67" s="26" t="s">
        <v>187</v>
      </c>
      <c r="BD67" s="10" t="s">
        <v>186</v>
      </c>
      <c r="BE67" s="32" t="s">
        <v>27</v>
      </c>
    </row>
    <row r="68" spans="1:57" x14ac:dyDescent="0.2">
      <c r="A68" s="22" t="s">
        <v>230</v>
      </c>
      <c r="B68" s="10" t="s">
        <v>231</v>
      </c>
      <c r="C68" s="21" t="s">
        <v>55</v>
      </c>
      <c r="D68" s="11"/>
      <c r="E68" s="23"/>
      <c r="F68" s="11"/>
      <c r="G68" s="23"/>
      <c r="H68" s="11"/>
      <c r="I68" s="23"/>
      <c r="J68" s="11"/>
      <c r="K68" s="23"/>
      <c r="L68" s="11"/>
      <c r="M68" s="23"/>
      <c r="N68" s="11"/>
      <c r="O68" s="23"/>
      <c r="P68" s="11"/>
      <c r="Q68" s="23"/>
      <c r="R68" s="11"/>
      <c r="S68" s="23"/>
      <c r="T68" s="11"/>
      <c r="U68" s="23"/>
      <c r="V68" s="11"/>
      <c r="W68" s="23"/>
      <c r="X68" s="11"/>
      <c r="Y68" s="23"/>
      <c r="Z68" s="11"/>
      <c r="AA68" s="23"/>
      <c r="AB68" s="11"/>
      <c r="AC68" s="23"/>
      <c r="AD68" s="11"/>
      <c r="AE68" s="23"/>
      <c r="AF68" s="11"/>
      <c r="AG68" s="23"/>
      <c r="AH68" s="11"/>
      <c r="AI68" s="23"/>
      <c r="AJ68" s="11"/>
      <c r="AK68" s="23"/>
      <c r="AL68" s="11">
        <v>1</v>
      </c>
      <c r="AM68" s="23">
        <v>2500</v>
      </c>
      <c r="AN68" s="11"/>
      <c r="AO68" s="23"/>
      <c r="AP68" s="11"/>
      <c r="AQ68" s="23"/>
      <c r="AR68" s="11"/>
      <c r="AS68" s="23"/>
      <c r="AT68" s="11"/>
      <c r="AU68" s="23"/>
      <c r="AV68" s="11"/>
      <c r="AW68" s="23"/>
      <c r="AX68" s="40"/>
      <c r="AY68" s="40"/>
      <c r="AZ68" s="47">
        <f t="shared" si="3"/>
        <v>1</v>
      </c>
      <c r="BA68" s="40">
        <f t="shared" si="4"/>
        <v>2500</v>
      </c>
      <c r="BB68" s="2">
        <f t="shared" si="5"/>
        <v>2500</v>
      </c>
      <c r="BC68" s="26"/>
      <c r="BD68" s="10" t="s">
        <v>231</v>
      </c>
      <c r="BE68" s="32"/>
    </row>
    <row r="69" spans="1:57" x14ac:dyDescent="0.2">
      <c r="A69" s="22" t="s">
        <v>118</v>
      </c>
      <c r="B69" s="10" t="s">
        <v>145</v>
      </c>
      <c r="C69" s="21" t="s">
        <v>55</v>
      </c>
      <c r="D69" s="11"/>
      <c r="E69" s="23"/>
      <c r="F69" s="11"/>
      <c r="G69" s="23"/>
      <c r="H69" s="11"/>
      <c r="I69" s="23"/>
      <c r="J69" s="11"/>
      <c r="K69" s="23"/>
      <c r="L69" s="11"/>
      <c r="M69" s="23"/>
      <c r="N69" s="11"/>
      <c r="O69" s="23"/>
      <c r="P69" s="11"/>
      <c r="Q69" s="23"/>
      <c r="R69" s="11"/>
      <c r="S69" s="23"/>
      <c r="T69" s="11"/>
      <c r="U69" s="23"/>
      <c r="V69" s="11"/>
      <c r="W69" s="23"/>
      <c r="X69" s="11"/>
      <c r="Y69" s="23"/>
      <c r="Z69" s="11"/>
      <c r="AA69" s="23"/>
      <c r="AB69" s="11"/>
      <c r="AC69" s="23"/>
      <c r="AD69" s="11"/>
      <c r="AE69" s="23"/>
      <c r="AF69" s="11"/>
      <c r="AG69" s="23"/>
      <c r="AH69" s="11">
        <v>4</v>
      </c>
      <c r="AI69" s="23">
        <v>3500</v>
      </c>
      <c r="AJ69" s="11"/>
      <c r="AK69" s="23"/>
      <c r="AL69" s="11"/>
      <c r="AM69" s="23"/>
      <c r="AN69" s="11"/>
      <c r="AO69" s="23"/>
      <c r="AP69" s="11"/>
      <c r="AQ69" s="23"/>
      <c r="AR69" s="11"/>
      <c r="AS69" s="23"/>
      <c r="AT69" s="11"/>
      <c r="AU69" s="23"/>
      <c r="AV69" s="11"/>
      <c r="AW69" s="23"/>
      <c r="AX69" s="40"/>
      <c r="AY69" s="40"/>
      <c r="AZ69" s="47">
        <f t="shared" si="3"/>
        <v>4</v>
      </c>
      <c r="BA69" s="40">
        <f t="shared" si="4"/>
        <v>14000</v>
      </c>
      <c r="BB69" s="2">
        <f t="shared" si="5"/>
        <v>3500</v>
      </c>
      <c r="BC69" s="26" t="s">
        <v>118</v>
      </c>
      <c r="BD69" s="10" t="s">
        <v>145</v>
      </c>
      <c r="BE69" s="32" t="s">
        <v>55</v>
      </c>
    </row>
    <row r="70" spans="1:57" x14ac:dyDescent="0.2">
      <c r="A70" s="22" t="s">
        <v>157</v>
      </c>
      <c r="B70" s="10" t="s">
        <v>158</v>
      </c>
      <c r="C70" s="21" t="s">
        <v>55</v>
      </c>
      <c r="D70" s="11"/>
      <c r="E70" s="23"/>
      <c r="F70" s="11"/>
      <c r="G70" s="23"/>
      <c r="H70" s="11"/>
      <c r="I70" s="23"/>
      <c r="J70" s="11">
        <v>1</v>
      </c>
      <c r="K70" s="23">
        <v>3000</v>
      </c>
      <c r="L70" s="11"/>
      <c r="M70" s="23"/>
      <c r="N70" s="11"/>
      <c r="O70" s="23"/>
      <c r="P70" s="11"/>
      <c r="Q70" s="23"/>
      <c r="R70" s="11"/>
      <c r="S70" s="23"/>
      <c r="T70" s="11"/>
      <c r="U70" s="23"/>
      <c r="V70" s="11"/>
      <c r="W70" s="23"/>
      <c r="X70" s="11"/>
      <c r="Y70" s="23"/>
      <c r="Z70" s="11"/>
      <c r="AA70" s="23"/>
      <c r="AB70" s="11"/>
      <c r="AC70" s="23"/>
      <c r="AD70" s="11"/>
      <c r="AE70" s="23"/>
      <c r="AF70" s="11"/>
      <c r="AG70" s="23"/>
      <c r="AH70" s="11"/>
      <c r="AI70" s="23"/>
      <c r="AJ70" s="11"/>
      <c r="AK70" s="23"/>
      <c r="AL70" s="11"/>
      <c r="AM70" s="23"/>
      <c r="AN70" s="11"/>
      <c r="AO70" s="23"/>
      <c r="AP70" s="11"/>
      <c r="AQ70" s="23"/>
      <c r="AR70" s="11"/>
      <c r="AS70" s="23"/>
      <c r="AT70" s="11"/>
      <c r="AU70" s="23"/>
      <c r="AV70" s="11"/>
      <c r="AW70" s="23"/>
      <c r="AX70" s="40"/>
      <c r="AY70" s="40"/>
      <c r="AZ70" s="47">
        <f t="shared" si="3"/>
        <v>1</v>
      </c>
      <c r="BA70" s="40">
        <f t="shared" si="4"/>
        <v>3000</v>
      </c>
      <c r="BB70" s="2">
        <f t="shared" si="5"/>
        <v>3000</v>
      </c>
      <c r="BC70" s="26" t="s">
        <v>157</v>
      </c>
      <c r="BD70" s="10" t="s">
        <v>158</v>
      </c>
      <c r="BE70" s="32" t="s">
        <v>55</v>
      </c>
    </row>
    <row r="71" spans="1:57" x14ac:dyDescent="0.2">
      <c r="A71" s="22" t="s">
        <v>159</v>
      </c>
      <c r="B71" s="10" t="s">
        <v>160</v>
      </c>
      <c r="C71" s="21" t="s">
        <v>55</v>
      </c>
      <c r="D71" s="11"/>
      <c r="E71" s="23"/>
      <c r="F71" s="11"/>
      <c r="G71" s="23"/>
      <c r="H71" s="11"/>
      <c r="I71" s="23"/>
      <c r="J71" s="11">
        <v>1</v>
      </c>
      <c r="K71" s="23">
        <v>900</v>
      </c>
      <c r="L71" s="11"/>
      <c r="M71" s="23"/>
      <c r="N71" s="11"/>
      <c r="O71" s="23"/>
      <c r="P71" s="11"/>
      <c r="Q71" s="23"/>
      <c r="R71" s="11"/>
      <c r="S71" s="23"/>
      <c r="T71" s="11"/>
      <c r="U71" s="23"/>
      <c r="V71" s="11"/>
      <c r="W71" s="23"/>
      <c r="X71" s="11"/>
      <c r="Y71" s="23"/>
      <c r="Z71" s="11"/>
      <c r="AA71" s="23"/>
      <c r="AB71" s="11"/>
      <c r="AC71" s="23"/>
      <c r="AD71" s="11"/>
      <c r="AE71" s="23"/>
      <c r="AF71" s="11"/>
      <c r="AG71" s="23"/>
      <c r="AH71" s="11"/>
      <c r="AI71" s="23"/>
      <c r="AJ71" s="11"/>
      <c r="AK71" s="23"/>
      <c r="AL71" s="11"/>
      <c r="AM71" s="23"/>
      <c r="AN71" s="11"/>
      <c r="AO71" s="23"/>
      <c r="AP71" s="11"/>
      <c r="AQ71" s="23"/>
      <c r="AR71" s="11"/>
      <c r="AS71" s="23"/>
      <c r="AT71" s="11"/>
      <c r="AU71" s="23"/>
      <c r="AV71" s="11"/>
      <c r="AW71" s="23"/>
      <c r="AX71" s="40"/>
      <c r="AY71" s="40"/>
      <c r="AZ71" s="47">
        <f t="shared" si="3"/>
        <v>1</v>
      </c>
      <c r="BA71" s="40">
        <f t="shared" si="4"/>
        <v>900</v>
      </c>
      <c r="BB71" s="2">
        <f t="shared" si="5"/>
        <v>900</v>
      </c>
      <c r="BC71" s="26" t="s">
        <v>159</v>
      </c>
      <c r="BD71" s="10" t="s">
        <v>160</v>
      </c>
      <c r="BE71" s="32" t="s">
        <v>55</v>
      </c>
    </row>
    <row r="72" spans="1:57" x14ac:dyDescent="0.2">
      <c r="A72" s="22" t="s">
        <v>161</v>
      </c>
      <c r="B72" s="10" t="s">
        <v>162</v>
      </c>
      <c r="C72" s="21" t="s">
        <v>27</v>
      </c>
      <c r="D72" s="11"/>
      <c r="E72" s="23"/>
      <c r="F72" s="11"/>
      <c r="G72" s="23"/>
      <c r="H72" s="11"/>
      <c r="I72" s="23"/>
      <c r="J72" s="11">
        <v>27</v>
      </c>
      <c r="K72" s="23">
        <v>42</v>
      </c>
      <c r="L72" s="11"/>
      <c r="M72" s="23"/>
      <c r="N72" s="11"/>
      <c r="O72" s="23"/>
      <c r="P72" s="11"/>
      <c r="Q72" s="23"/>
      <c r="R72" s="11"/>
      <c r="S72" s="23"/>
      <c r="T72" s="11"/>
      <c r="U72" s="23"/>
      <c r="V72" s="11"/>
      <c r="W72" s="23"/>
      <c r="X72" s="11"/>
      <c r="Y72" s="23"/>
      <c r="Z72" s="11"/>
      <c r="AA72" s="23"/>
      <c r="AB72" s="11"/>
      <c r="AC72" s="23"/>
      <c r="AD72" s="11"/>
      <c r="AE72" s="23"/>
      <c r="AF72" s="11"/>
      <c r="AG72" s="23"/>
      <c r="AH72" s="11"/>
      <c r="AI72" s="23"/>
      <c r="AJ72" s="11"/>
      <c r="AK72" s="23"/>
      <c r="AL72" s="11"/>
      <c r="AM72" s="23"/>
      <c r="AN72" s="11"/>
      <c r="AO72" s="23"/>
      <c r="AP72" s="11"/>
      <c r="AQ72" s="23"/>
      <c r="AR72" s="11"/>
      <c r="AS72" s="23"/>
      <c r="AT72" s="11"/>
      <c r="AU72" s="23"/>
      <c r="AV72" s="11"/>
      <c r="AW72" s="23"/>
      <c r="AX72" s="40"/>
      <c r="AY72" s="40"/>
      <c r="AZ72" s="47">
        <f t="shared" ref="AZ72:AZ108" si="6">D72+F72+H72+J72+L72+N72+P72+R72+T72+V72+X72+Z72+AB72+AD72+AF72+AH72+AJ72+AL72+AN72+AP72+AR72+AX72+AT72+AV72</f>
        <v>27</v>
      </c>
      <c r="BA72" s="40">
        <f t="shared" ref="BA72:BA108" si="7">D72*E72+F72*G72+H72*I72+J72*K72+L72*M72+N72*O72+P72*Q72+R72*S72+T72*U72+V72*W72+X72*Y72+Z72*AA72+AB72*AC72+AD72*AE72+AF72*AG72+AH72*AI72+AJ72*AK72+AL72*AM72+AN72*AO72+AP72*AQ72+AR72*AS72+AX72*AY72+AT72*AU72+AV72*AW72</f>
        <v>1134</v>
      </c>
      <c r="BB72" s="2">
        <f t="shared" si="5"/>
        <v>42</v>
      </c>
      <c r="BC72" s="26" t="s">
        <v>161</v>
      </c>
      <c r="BD72" s="10" t="s">
        <v>162</v>
      </c>
      <c r="BE72" s="32" t="s">
        <v>27</v>
      </c>
    </row>
    <row r="73" spans="1:57" x14ac:dyDescent="0.2">
      <c r="A73" s="22" t="s">
        <v>73</v>
      </c>
      <c r="B73" s="10" t="s">
        <v>74</v>
      </c>
      <c r="C73" s="21" t="s">
        <v>27</v>
      </c>
      <c r="D73" s="11">
        <v>250</v>
      </c>
      <c r="E73" s="23">
        <v>4</v>
      </c>
      <c r="F73" s="11">
        <v>250</v>
      </c>
      <c r="G73" s="23">
        <v>4</v>
      </c>
      <c r="H73" s="11"/>
      <c r="I73" s="23"/>
      <c r="J73" s="11">
        <v>300</v>
      </c>
      <c r="K73" s="23">
        <v>4</v>
      </c>
      <c r="L73" s="11">
        <v>200</v>
      </c>
      <c r="M73" s="23">
        <v>2</v>
      </c>
      <c r="N73" s="11">
        <v>150</v>
      </c>
      <c r="O73" s="23">
        <v>2</v>
      </c>
      <c r="P73" s="11"/>
      <c r="Q73" s="23"/>
      <c r="R73" s="11">
        <v>150</v>
      </c>
      <c r="S73" s="23">
        <v>1.5</v>
      </c>
      <c r="T73" s="11"/>
      <c r="U73" s="23"/>
      <c r="V73" s="11">
        <v>225</v>
      </c>
      <c r="W73" s="23">
        <v>4</v>
      </c>
      <c r="X73" s="11">
        <v>250</v>
      </c>
      <c r="Y73" s="23">
        <v>4</v>
      </c>
      <c r="Z73" s="11">
        <v>250</v>
      </c>
      <c r="AA73" s="23">
        <v>3</v>
      </c>
      <c r="AB73" s="11">
        <v>150</v>
      </c>
      <c r="AC73" s="23">
        <v>2</v>
      </c>
      <c r="AD73" s="11"/>
      <c r="AE73" s="23"/>
      <c r="AF73" s="11">
        <v>225</v>
      </c>
      <c r="AG73" s="23">
        <v>4</v>
      </c>
      <c r="AH73" s="11">
        <v>1862.5</v>
      </c>
      <c r="AI73" s="23">
        <v>4</v>
      </c>
      <c r="AJ73" s="11">
        <v>670</v>
      </c>
      <c r="AK73" s="23">
        <v>2</v>
      </c>
      <c r="AL73" s="11">
        <v>187.5</v>
      </c>
      <c r="AM73" s="23">
        <v>3</v>
      </c>
      <c r="AN73" s="11">
        <v>250</v>
      </c>
      <c r="AO73" s="23">
        <v>3</v>
      </c>
      <c r="AP73" s="11">
        <v>300</v>
      </c>
      <c r="AQ73" s="23">
        <v>2</v>
      </c>
      <c r="AR73" s="11">
        <v>250</v>
      </c>
      <c r="AS73" s="23">
        <v>5</v>
      </c>
      <c r="AT73" s="11"/>
      <c r="AU73" s="23"/>
      <c r="AV73" s="11"/>
      <c r="AW73" s="23"/>
      <c r="AX73" s="40"/>
      <c r="AY73" s="40"/>
      <c r="AZ73" s="47">
        <f t="shared" si="6"/>
        <v>5920</v>
      </c>
      <c r="BA73" s="40">
        <f t="shared" si="7"/>
        <v>19927.5</v>
      </c>
      <c r="BB73" s="2">
        <f t="shared" si="5"/>
        <v>3.3661317567567566</v>
      </c>
      <c r="BC73" s="26" t="s">
        <v>73</v>
      </c>
      <c r="BD73" s="10" t="s">
        <v>74</v>
      </c>
      <c r="BE73" s="32" t="s">
        <v>27</v>
      </c>
    </row>
    <row r="74" spans="1:57" x14ac:dyDescent="0.2">
      <c r="A74" s="22" t="s">
        <v>128</v>
      </c>
      <c r="B74" s="10" t="s">
        <v>78</v>
      </c>
      <c r="C74" s="21" t="s">
        <v>27</v>
      </c>
      <c r="D74" s="11">
        <v>375</v>
      </c>
      <c r="E74" s="23">
        <v>20</v>
      </c>
      <c r="F74" s="11">
        <v>325</v>
      </c>
      <c r="G74" s="23">
        <v>20</v>
      </c>
      <c r="H74" s="11">
        <v>300</v>
      </c>
      <c r="I74" s="23">
        <v>20</v>
      </c>
      <c r="J74" s="11">
        <v>144</v>
      </c>
      <c r="K74" s="23">
        <v>20</v>
      </c>
      <c r="L74" s="11">
        <v>350</v>
      </c>
      <c r="M74" s="23">
        <v>16</v>
      </c>
      <c r="N74" s="11">
        <v>200</v>
      </c>
      <c r="O74" s="23">
        <v>16</v>
      </c>
      <c r="P74" s="11"/>
      <c r="Q74" s="23"/>
      <c r="R74" s="11">
        <v>225</v>
      </c>
      <c r="S74" s="23">
        <v>19.25</v>
      </c>
      <c r="T74" s="11"/>
      <c r="U74" s="23"/>
      <c r="V74" s="11">
        <v>375</v>
      </c>
      <c r="W74" s="23">
        <v>18</v>
      </c>
      <c r="X74" s="11">
        <v>400</v>
      </c>
      <c r="Y74" s="23">
        <v>18</v>
      </c>
      <c r="Z74" s="11">
        <v>500</v>
      </c>
      <c r="AA74" s="23">
        <v>17</v>
      </c>
      <c r="AB74" s="11">
        <v>300</v>
      </c>
      <c r="AC74" s="23">
        <v>13.5</v>
      </c>
      <c r="AD74" s="11"/>
      <c r="AE74" s="23"/>
      <c r="AF74" s="11">
        <v>425</v>
      </c>
      <c r="AG74" s="23">
        <v>17.649999999999999</v>
      </c>
      <c r="AH74" s="11">
        <v>575</v>
      </c>
      <c r="AI74" s="23">
        <v>14.6</v>
      </c>
      <c r="AJ74" s="11">
        <v>419</v>
      </c>
      <c r="AK74" s="23">
        <v>18</v>
      </c>
      <c r="AL74" s="11">
        <v>156.25</v>
      </c>
      <c r="AM74" s="23">
        <v>21</v>
      </c>
      <c r="AN74" s="11">
        <v>425</v>
      </c>
      <c r="AO74" s="23">
        <v>12.35</v>
      </c>
      <c r="AP74" s="11">
        <v>475</v>
      </c>
      <c r="AQ74" s="23">
        <v>15.5</v>
      </c>
      <c r="AR74" s="11">
        <v>400</v>
      </c>
      <c r="AS74" s="23">
        <v>17</v>
      </c>
      <c r="AT74" s="11"/>
      <c r="AU74" s="23"/>
      <c r="AV74" s="11"/>
      <c r="AW74" s="23"/>
      <c r="AX74" s="40"/>
      <c r="AY74" s="40"/>
      <c r="AZ74" s="47">
        <f t="shared" si="6"/>
        <v>6369.25</v>
      </c>
      <c r="BA74" s="40">
        <f t="shared" si="7"/>
        <v>108642</v>
      </c>
      <c r="BB74" s="2">
        <f t="shared" si="5"/>
        <v>17.057267339168661</v>
      </c>
      <c r="BC74" s="26" t="s">
        <v>128</v>
      </c>
      <c r="BD74" s="10" t="s">
        <v>78</v>
      </c>
      <c r="BE74" s="32" t="s">
        <v>27</v>
      </c>
    </row>
    <row r="75" spans="1:57" x14ac:dyDescent="0.2">
      <c r="A75" s="22" t="s">
        <v>79</v>
      </c>
      <c r="B75" s="10" t="s">
        <v>80</v>
      </c>
      <c r="C75" s="21" t="s">
        <v>55</v>
      </c>
      <c r="D75" s="11">
        <v>4</v>
      </c>
      <c r="E75" s="23">
        <v>260</v>
      </c>
      <c r="F75" s="11">
        <v>4</v>
      </c>
      <c r="G75" s="23">
        <v>260</v>
      </c>
      <c r="H75" s="11">
        <v>4</v>
      </c>
      <c r="I75" s="23">
        <v>260</v>
      </c>
      <c r="J75" s="11">
        <v>1</v>
      </c>
      <c r="K75" s="23">
        <v>300</v>
      </c>
      <c r="L75" s="11"/>
      <c r="M75" s="23"/>
      <c r="N75" s="11"/>
      <c r="O75" s="23"/>
      <c r="P75" s="11"/>
      <c r="Q75" s="23"/>
      <c r="R75" s="11">
        <v>4</v>
      </c>
      <c r="S75" s="23">
        <v>1050</v>
      </c>
      <c r="T75" s="11"/>
      <c r="U75" s="23"/>
      <c r="V75" s="11">
        <v>4</v>
      </c>
      <c r="W75" s="23">
        <v>225</v>
      </c>
      <c r="X75" s="11">
        <v>4</v>
      </c>
      <c r="Y75" s="23">
        <v>225</v>
      </c>
      <c r="Z75" s="11">
        <v>4</v>
      </c>
      <c r="AA75" s="23">
        <v>250</v>
      </c>
      <c r="AB75" s="11"/>
      <c r="AC75" s="23"/>
      <c r="AD75" s="11"/>
      <c r="AE75" s="23"/>
      <c r="AF75" s="11">
        <v>4</v>
      </c>
      <c r="AG75" s="23">
        <v>100</v>
      </c>
      <c r="AH75" s="11">
        <v>4</v>
      </c>
      <c r="AI75" s="23">
        <v>100</v>
      </c>
      <c r="AJ75" s="11">
        <v>3</v>
      </c>
      <c r="AK75" s="23">
        <v>225</v>
      </c>
      <c r="AL75" s="11">
        <v>1</v>
      </c>
      <c r="AM75" s="23">
        <v>250</v>
      </c>
      <c r="AN75" s="11">
        <v>4</v>
      </c>
      <c r="AO75" s="23">
        <v>250</v>
      </c>
      <c r="AP75" s="11">
        <v>4</v>
      </c>
      <c r="AQ75" s="23">
        <v>130</v>
      </c>
      <c r="AR75" s="11">
        <v>4</v>
      </c>
      <c r="AS75" s="23">
        <v>250</v>
      </c>
      <c r="AT75" s="11"/>
      <c r="AU75" s="23"/>
      <c r="AV75" s="11"/>
      <c r="AW75" s="23"/>
      <c r="AX75" s="40"/>
      <c r="AY75" s="40"/>
      <c r="AZ75" s="47">
        <f t="shared" si="6"/>
        <v>53</v>
      </c>
      <c r="BA75" s="40">
        <f t="shared" si="7"/>
        <v>14665</v>
      </c>
      <c r="BB75" s="2">
        <f t="shared" si="5"/>
        <v>276.69811320754718</v>
      </c>
      <c r="BC75" s="26" t="s">
        <v>79</v>
      </c>
      <c r="BD75" s="10" t="s">
        <v>80</v>
      </c>
      <c r="BE75" s="32" t="s">
        <v>55</v>
      </c>
    </row>
    <row r="76" spans="1:57" x14ac:dyDescent="0.2">
      <c r="A76" s="22" t="s">
        <v>127</v>
      </c>
      <c r="B76" s="10" t="s">
        <v>81</v>
      </c>
      <c r="C76" s="21" t="s">
        <v>26</v>
      </c>
      <c r="D76" s="11">
        <v>4</v>
      </c>
      <c r="E76" s="23">
        <v>1300</v>
      </c>
      <c r="F76" s="11">
        <v>4</v>
      </c>
      <c r="G76" s="23">
        <v>1300</v>
      </c>
      <c r="H76" s="11">
        <v>4</v>
      </c>
      <c r="I76" s="23">
        <v>1300</v>
      </c>
      <c r="J76" s="11">
        <v>1</v>
      </c>
      <c r="K76" s="23">
        <v>1500</v>
      </c>
      <c r="L76" s="11">
        <v>4</v>
      </c>
      <c r="M76" s="23">
        <v>1200</v>
      </c>
      <c r="N76" s="11">
        <v>4</v>
      </c>
      <c r="O76" s="23">
        <v>1200</v>
      </c>
      <c r="P76" s="11"/>
      <c r="Q76" s="23"/>
      <c r="R76" s="11"/>
      <c r="S76" s="23"/>
      <c r="T76" s="11"/>
      <c r="U76" s="23"/>
      <c r="V76" s="11">
        <v>4</v>
      </c>
      <c r="W76" s="23">
        <v>1175</v>
      </c>
      <c r="X76" s="11">
        <v>4</v>
      </c>
      <c r="Y76" s="23">
        <v>1175</v>
      </c>
      <c r="Z76" s="11">
        <v>4</v>
      </c>
      <c r="AA76" s="23">
        <v>1200</v>
      </c>
      <c r="AB76" s="11">
        <v>4</v>
      </c>
      <c r="AC76" s="23">
        <v>1000</v>
      </c>
      <c r="AD76" s="11"/>
      <c r="AE76" s="23"/>
      <c r="AF76" s="11">
        <v>4</v>
      </c>
      <c r="AG76" s="23">
        <v>1000</v>
      </c>
      <c r="AH76" s="11">
        <v>4</v>
      </c>
      <c r="AI76" s="23">
        <v>1000</v>
      </c>
      <c r="AJ76" s="11">
        <v>3</v>
      </c>
      <c r="AK76" s="23">
        <v>1100</v>
      </c>
      <c r="AL76" s="11">
        <v>1</v>
      </c>
      <c r="AM76" s="23">
        <v>1200</v>
      </c>
      <c r="AN76" s="11">
        <v>4</v>
      </c>
      <c r="AO76" s="23">
        <v>1200</v>
      </c>
      <c r="AP76" s="11">
        <v>4</v>
      </c>
      <c r="AQ76" s="23">
        <v>1200</v>
      </c>
      <c r="AR76" s="11">
        <v>4</v>
      </c>
      <c r="AS76" s="23">
        <v>1300</v>
      </c>
      <c r="AT76" s="11"/>
      <c r="AU76" s="23"/>
      <c r="AV76" s="11"/>
      <c r="AW76" s="23"/>
      <c r="AX76" s="40"/>
      <c r="AY76" s="40"/>
      <c r="AZ76" s="47">
        <f t="shared" si="6"/>
        <v>61</v>
      </c>
      <c r="BA76" s="40">
        <f t="shared" si="7"/>
        <v>72200</v>
      </c>
      <c r="BB76" s="2">
        <f t="shared" si="5"/>
        <v>1183.6065573770493</v>
      </c>
      <c r="BC76" s="26" t="s">
        <v>127</v>
      </c>
      <c r="BD76" s="10" t="s">
        <v>81</v>
      </c>
      <c r="BE76" s="32" t="s">
        <v>26</v>
      </c>
    </row>
    <row r="77" spans="1:57" ht="25.5" x14ac:dyDescent="0.2">
      <c r="A77" s="22" t="s">
        <v>83</v>
      </c>
      <c r="B77" s="29" t="s">
        <v>87</v>
      </c>
      <c r="C77" s="21" t="s">
        <v>26</v>
      </c>
      <c r="D77" s="11"/>
      <c r="E77" s="23"/>
      <c r="F77" s="11"/>
      <c r="G77" s="23"/>
      <c r="H77" s="11"/>
      <c r="I77" s="23"/>
      <c r="J77" s="11"/>
      <c r="K77" s="23"/>
      <c r="L77" s="11">
        <v>432</v>
      </c>
      <c r="M77" s="23">
        <v>10</v>
      </c>
      <c r="N77" s="11"/>
      <c r="O77" s="23"/>
      <c r="P77" s="11"/>
      <c r="Q77" s="23"/>
      <c r="R77" s="11"/>
      <c r="S77" s="23"/>
      <c r="T77" s="11"/>
      <c r="U77" s="23"/>
      <c r="V77" s="11">
        <v>653</v>
      </c>
      <c r="W77" s="23">
        <v>5.2</v>
      </c>
      <c r="X77" s="11">
        <v>405</v>
      </c>
      <c r="Y77" s="23">
        <v>5.2</v>
      </c>
      <c r="Z77" s="11">
        <v>106.6</v>
      </c>
      <c r="AA77" s="23">
        <v>20</v>
      </c>
      <c r="AB77" s="11"/>
      <c r="AC77" s="23"/>
      <c r="AD77" s="11"/>
      <c r="AE77" s="23"/>
      <c r="AF77" s="11"/>
      <c r="AG77" s="23"/>
      <c r="AH77" s="11"/>
      <c r="AI77" s="23"/>
      <c r="AJ77" s="11"/>
      <c r="AK77" s="23"/>
      <c r="AL77" s="11">
        <v>1281</v>
      </c>
      <c r="AM77" s="23">
        <v>5.4</v>
      </c>
      <c r="AN77" s="11"/>
      <c r="AO77" s="23"/>
      <c r="AP77" s="11">
        <v>231.2</v>
      </c>
      <c r="AQ77" s="23">
        <v>5</v>
      </c>
      <c r="AR77" s="11"/>
      <c r="AS77" s="23"/>
      <c r="AT77" s="11"/>
      <c r="AU77" s="23"/>
      <c r="AV77" s="11"/>
      <c r="AW77" s="23"/>
      <c r="AX77" s="40"/>
      <c r="AY77" s="40"/>
      <c r="AZ77" s="47">
        <f t="shared" si="6"/>
        <v>3108.7999999999997</v>
      </c>
      <c r="BA77" s="40">
        <f t="shared" si="7"/>
        <v>20027</v>
      </c>
      <c r="BB77" s="2">
        <f t="shared" si="5"/>
        <v>6.4420355120946997</v>
      </c>
      <c r="BC77" s="26" t="s">
        <v>83</v>
      </c>
      <c r="BD77" s="29" t="s">
        <v>87</v>
      </c>
      <c r="BE77" s="32" t="s">
        <v>26</v>
      </c>
    </row>
    <row r="78" spans="1:57" x14ac:dyDescent="0.2">
      <c r="A78" s="22" t="s">
        <v>82</v>
      </c>
      <c r="B78" s="10" t="s">
        <v>84</v>
      </c>
      <c r="C78" s="21" t="s">
        <v>26</v>
      </c>
      <c r="D78" s="11">
        <v>240</v>
      </c>
      <c r="E78" s="23">
        <v>14</v>
      </c>
      <c r="F78" s="11">
        <v>320</v>
      </c>
      <c r="G78" s="23">
        <v>12</v>
      </c>
      <c r="H78" s="11"/>
      <c r="I78" s="23"/>
      <c r="J78" s="11">
        <v>907</v>
      </c>
      <c r="K78" s="23">
        <v>11</v>
      </c>
      <c r="L78" s="11">
        <v>432</v>
      </c>
      <c r="M78" s="23">
        <v>15</v>
      </c>
      <c r="N78" s="11">
        <v>160</v>
      </c>
      <c r="O78" s="23">
        <v>15</v>
      </c>
      <c r="P78" s="11"/>
      <c r="Q78" s="23"/>
      <c r="R78" s="11">
        <v>405.4</v>
      </c>
      <c r="S78" s="23">
        <v>11.5</v>
      </c>
      <c r="T78" s="11"/>
      <c r="U78" s="23"/>
      <c r="V78" s="11">
        <v>653</v>
      </c>
      <c r="W78" s="23">
        <v>7.85</v>
      </c>
      <c r="X78" s="11">
        <v>405</v>
      </c>
      <c r="Y78" s="23">
        <v>21.5</v>
      </c>
      <c r="Z78" s="11">
        <v>106.6</v>
      </c>
      <c r="AA78" s="23">
        <v>15</v>
      </c>
      <c r="AB78" s="11">
        <v>450.7</v>
      </c>
      <c r="AC78" s="23">
        <v>15</v>
      </c>
      <c r="AD78" s="11">
        <v>587</v>
      </c>
      <c r="AE78" s="23">
        <v>16.531500000000001</v>
      </c>
      <c r="AF78" s="11">
        <v>449</v>
      </c>
      <c r="AG78" s="23">
        <v>15</v>
      </c>
      <c r="AH78" s="11">
        <v>115</v>
      </c>
      <c r="AI78" s="23">
        <v>17.5</v>
      </c>
      <c r="AJ78" s="11">
        <v>622</v>
      </c>
      <c r="AK78" s="23">
        <v>12</v>
      </c>
      <c r="AL78" s="11">
        <v>1335</v>
      </c>
      <c r="AM78" s="23">
        <v>13</v>
      </c>
      <c r="AN78" s="11">
        <v>414.6</v>
      </c>
      <c r="AO78" s="23">
        <v>15</v>
      </c>
      <c r="AP78" s="11">
        <v>231.2</v>
      </c>
      <c r="AQ78" s="23">
        <v>15</v>
      </c>
      <c r="AR78" s="11">
        <v>373.4</v>
      </c>
      <c r="AS78" s="23">
        <v>20</v>
      </c>
      <c r="AT78" s="11"/>
      <c r="AU78" s="23"/>
      <c r="AV78" s="11"/>
      <c r="AW78" s="23"/>
      <c r="AX78" s="40"/>
      <c r="AY78" s="40"/>
      <c r="AZ78" s="47">
        <f t="shared" si="6"/>
        <v>8206.9</v>
      </c>
      <c r="BA78" s="40">
        <f t="shared" si="7"/>
        <v>113337.64050000001</v>
      </c>
      <c r="BB78" s="2">
        <f t="shared" si="5"/>
        <v>13.810042829813939</v>
      </c>
      <c r="BC78" s="26" t="s">
        <v>82</v>
      </c>
      <c r="BD78" s="10" t="s">
        <v>84</v>
      </c>
      <c r="BE78" s="32" t="s">
        <v>26</v>
      </c>
    </row>
    <row r="79" spans="1:57" x14ac:dyDescent="0.2">
      <c r="A79" s="22" t="s">
        <v>101</v>
      </c>
      <c r="B79" s="10" t="s">
        <v>135</v>
      </c>
      <c r="C79" s="21" t="s">
        <v>55</v>
      </c>
      <c r="D79" s="11"/>
      <c r="E79" s="23"/>
      <c r="F79" s="11"/>
      <c r="G79" s="23"/>
      <c r="H79" s="11"/>
      <c r="I79" s="23"/>
      <c r="J79" s="11">
        <v>1</v>
      </c>
      <c r="K79" s="23">
        <v>475</v>
      </c>
      <c r="L79" s="11"/>
      <c r="M79" s="23"/>
      <c r="N79" s="11"/>
      <c r="O79" s="23"/>
      <c r="P79" s="11"/>
      <c r="Q79" s="23"/>
      <c r="R79" s="11"/>
      <c r="S79" s="23"/>
      <c r="T79" s="11"/>
      <c r="U79" s="23"/>
      <c r="V79" s="11"/>
      <c r="W79" s="23"/>
      <c r="X79" s="11"/>
      <c r="Y79" s="23"/>
      <c r="Z79" s="11"/>
      <c r="AA79" s="23"/>
      <c r="AB79" s="11"/>
      <c r="AC79" s="23"/>
      <c r="AD79" s="11">
        <v>3</v>
      </c>
      <c r="AE79" s="23">
        <v>900</v>
      </c>
      <c r="AF79" s="11"/>
      <c r="AG79" s="23"/>
      <c r="AH79" s="11"/>
      <c r="AI79" s="23"/>
      <c r="AJ79" s="11"/>
      <c r="AK79" s="23"/>
      <c r="AL79" s="11"/>
      <c r="AM79" s="23"/>
      <c r="AN79" s="11"/>
      <c r="AO79" s="23"/>
      <c r="AP79" s="11"/>
      <c r="AQ79" s="23"/>
      <c r="AR79" s="11"/>
      <c r="AS79" s="23"/>
      <c r="AT79" s="11"/>
      <c r="AU79" s="23"/>
      <c r="AV79" s="11"/>
      <c r="AW79" s="23"/>
      <c r="AX79" s="40"/>
      <c r="AY79" s="40"/>
      <c r="AZ79" s="47">
        <f t="shared" si="6"/>
        <v>4</v>
      </c>
      <c r="BA79" s="40">
        <f t="shared" si="7"/>
        <v>3175</v>
      </c>
      <c r="BB79" s="2">
        <f t="shared" si="5"/>
        <v>793.75</v>
      </c>
      <c r="BC79" s="26" t="s">
        <v>101</v>
      </c>
      <c r="BD79" s="10" t="s">
        <v>135</v>
      </c>
      <c r="BE79" s="32" t="s">
        <v>55</v>
      </c>
    </row>
    <row r="80" spans="1:57" x14ac:dyDescent="0.2">
      <c r="A80" s="22" t="s">
        <v>136</v>
      </c>
      <c r="B80" s="10" t="s">
        <v>102</v>
      </c>
      <c r="C80" s="21" t="s">
        <v>26</v>
      </c>
      <c r="D80" s="11"/>
      <c r="E80" s="23"/>
      <c r="F80" s="11"/>
      <c r="G80" s="23"/>
      <c r="H80" s="11"/>
      <c r="I80" s="23"/>
      <c r="J80" s="11"/>
      <c r="K80" s="23"/>
      <c r="L80" s="11"/>
      <c r="M80" s="23"/>
      <c r="N80" s="11"/>
      <c r="O80" s="23"/>
      <c r="P80" s="11"/>
      <c r="Q80" s="23"/>
      <c r="R80" s="11"/>
      <c r="S80" s="23"/>
      <c r="T80" s="11"/>
      <c r="U80" s="23"/>
      <c r="V80" s="11"/>
      <c r="W80" s="23"/>
      <c r="X80" s="11"/>
      <c r="Y80" s="23"/>
      <c r="Z80" s="11"/>
      <c r="AA80" s="23"/>
      <c r="AB80" s="11"/>
      <c r="AC80" s="23"/>
      <c r="AD80" s="11">
        <v>85</v>
      </c>
      <c r="AE80" s="23">
        <v>6</v>
      </c>
      <c r="AF80" s="11"/>
      <c r="AG80" s="23"/>
      <c r="AH80" s="11"/>
      <c r="AI80" s="23"/>
      <c r="AJ80" s="11"/>
      <c r="AK80" s="23"/>
      <c r="AL80" s="11">
        <v>10</v>
      </c>
      <c r="AM80" s="23">
        <v>14</v>
      </c>
      <c r="AN80" s="11"/>
      <c r="AO80" s="23"/>
      <c r="AP80" s="11"/>
      <c r="AQ80" s="23"/>
      <c r="AR80" s="11"/>
      <c r="AS80" s="23"/>
      <c r="AT80" s="11"/>
      <c r="AU80" s="23"/>
      <c r="AV80" s="11"/>
      <c r="AW80" s="23"/>
      <c r="AX80" s="40"/>
      <c r="AY80" s="40"/>
      <c r="AZ80" s="47">
        <f t="shared" si="6"/>
        <v>95</v>
      </c>
      <c r="BA80" s="40">
        <f t="shared" si="7"/>
        <v>650</v>
      </c>
      <c r="BB80" s="2">
        <f t="shared" si="5"/>
        <v>6.8421052631578947</v>
      </c>
      <c r="BC80" s="26" t="s">
        <v>136</v>
      </c>
      <c r="BD80" s="10" t="s">
        <v>102</v>
      </c>
      <c r="BE80" s="32" t="s">
        <v>26</v>
      </c>
    </row>
    <row r="81" spans="1:57" x14ac:dyDescent="0.2">
      <c r="A81" s="22" t="s">
        <v>103</v>
      </c>
      <c r="B81" s="10" t="s">
        <v>137</v>
      </c>
      <c r="C81" s="21" t="s">
        <v>26</v>
      </c>
      <c r="D81" s="11"/>
      <c r="E81" s="23"/>
      <c r="F81" s="11"/>
      <c r="G81" s="23"/>
      <c r="H81" s="11"/>
      <c r="I81" s="23"/>
      <c r="J81" s="11"/>
      <c r="K81" s="23"/>
      <c r="L81" s="11"/>
      <c r="M81" s="23"/>
      <c r="N81" s="11"/>
      <c r="O81" s="23"/>
      <c r="P81" s="11"/>
      <c r="Q81" s="23"/>
      <c r="R81" s="11"/>
      <c r="S81" s="23"/>
      <c r="T81" s="11"/>
      <c r="U81" s="23"/>
      <c r="V81" s="11"/>
      <c r="W81" s="23"/>
      <c r="X81" s="11"/>
      <c r="Y81" s="23"/>
      <c r="Z81" s="11"/>
      <c r="AA81" s="23"/>
      <c r="AB81" s="11"/>
      <c r="AC81" s="23"/>
      <c r="AD81" s="11">
        <v>77</v>
      </c>
      <c r="AE81" s="23">
        <v>30</v>
      </c>
      <c r="AF81" s="11"/>
      <c r="AG81" s="23"/>
      <c r="AH81" s="11"/>
      <c r="AI81" s="23"/>
      <c r="AJ81" s="11"/>
      <c r="AK81" s="23"/>
      <c r="AL81" s="11"/>
      <c r="AM81" s="23"/>
      <c r="AN81" s="11"/>
      <c r="AO81" s="23"/>
      <c r="AP81" s="11"/>
      <c r="AQ81" s="23"/>
      <c r="AR81" s="11"/>
      <c r="AS81" s="23"/>
      <c r="AT81" s="11"/>
      <c r="AU81" s="23"/>
      <c r="AV81" s="11"/>
      <c r="AW81" s="23"/>
      <c r="AX81" s="40"/>
      <c r="AY81" s="40"/>
      <c r="AZ81" s="47">
        <f t="shared" si="6"/>
        <v>77</v>
      </c>
      <c r="BA81" s="40">
        <f t="shared" si="7"/>
        <v>2310</v>
      </c>
      <c r="BB81" s="2">
        <f t="shared" si="5"/>
        <v>30</v>
      </c>
      <c r="BC81" s="26" t="s">
        <v>103</v>
      </c>
      <c r="BD81" s="10" t="s">
        <v>137</v>
      </c>
      <c r="BE81" s="32" t="s">
        <v>26</v>
      </c>
    </row>
    <row r="82" spans="1:57" x14ac:dyDescent="0.2">
      <c r="A82" s="22" t="s">
        <v>104</v>
      </c>
      <c r="B82" s="10" t="s">
        <v>138</v>
      </c>
      <c r="C82" s="21" t="s">
        <v>26</v>
      </c>
      <c r="D82" s="11"/>
      <c r="E82" s="23"/>
      <c r="F82" s="11"/>
      <c r="G82" s="23"/>
      <c r="H82" s="11"/>
      <c r="I82" s="23"/>
      <c r="J82" s="11"/>
      <c r="K82" s="23"/>
      <c r="L82" s="11"/>
      <c r="M82" s="23"/>
      <c r="N82" s="11"/>
      <c r="O82" s="23"/>
      <c r="P82" s="11"/>
      <c r="Q82" s="23"/>
      <c r="R82" s="11"/>
      <c r="S82" s="23"/>
      <c r="T82" s="11"/>
      <c r="U82" s="23"/>
      <c r="V82" s="11"/>
      <c r="W82" s="23"/>
      <c r="X82" s="11"/>
      <c r="Y82" s="23"/>
      <c r="Z82" s="11"/>
      <c r="AA82" s="23"/>
      <c r="AB82" s="11"/>
      <c r="AC82" s="23"/>
      <c r="AD82" s="11">
        <v>34</v>
      </c>
      <c r="AE82" s="23">
        <v>32</v>
      </c>
      <c r="AF82" s="11"/>
      <c r="AG82" s="23"/>
      <c r="AH82" s="11"/>
      <c r="AI82" s="23"/>
      <c r="AJ82" s="11"/>
      <c r="AK82" s="23"/>
      <c r="AL82" s="11">
        <v>10</v>
      </c>
      <c r="AM82" s="23">
        <v>34</v>
      </c>
      <c r="AN82" s="11"/>
      <c r="AO82" s="23"/>
      <c r="AP82" s="11"/>
      <c r="AQ82" s="23"/>
      <c r="AR82" s="11"/>
      <c r="AS82" s="23"/>
      <c r="AT82" s="11"/>
      <c r="AU82" s="23"/>
      <c r="AV82" s="11"/>
      <c r="AW82" s="23"/>
      <c r="AX82" s="40"/>
      <c r="AY82" s="40"/>
      <c r="AZ82" s="47">
        <f t="shared" si="6"/>
        <v>44</v>
      </c>
      <c r="BA82" s="40">
        <f t="shared" si="7"/>
        <v>1428</v>
      </c>
      <c r="BB82" s="2">
        <f t="shared" si="5"/>
        <v>32.454545454545453</v>
      </c>
      <c r="BC82" s="26" t="s">
        <v>104</v>
      </c>
      <c r="BD82" s="10" t="s">
        <v>138</v>
      </c>
      <c r="BE82" s="32" t="s">
        <v>26</v>
      </c>
    </row>
    <row r="83" spans="1:57" x14ac:dyDescent="0.2">
      <c r="A83" s="22" t="s">
        <v>105</v>
      </c>
      <c r="B83" s="10" t="s">
        <v>106</v>
      </c>
      <c r="C83" s="21" t="s">
        <v>68</v>
      </c>
      <c r="D83" s="11"/>
      <c r="E83" s="23"/>
      <c r="F83" s="11"/>
      <c r="G83" s="23"/>
      <c r="H83" s="11"/>
      <c r="I83" s="23"/>
      <c r="J83" s="11"/>
      <c r="K83" s="23"/>
      <c r="L83" s="11"/>
      <c r="M83" s="23"/>
      <c r="N83" s="11"/>
      <c r="O83" s="23"/>
      <c r="P83" s="11"/>
      <c r="Q83" s="23"/>
      <c r="R83" s="11"/>
      <c r="S83" s="23"/>
      <c r="T83" s="11"/>
      <c r="U83" s="23"/>
      <c r="V83" s="11"/>
      <c r="W83" s="23"/>
      <c r="X83" s="11"/>
      <c r="Y83" s="23"/>
      <c r="Z83" s="11"/>
      <c r="AA83" s="23"/>
      <c r="AB83" s="11"/>
      <c r="AC83" s="23"/>
      <c r="AD83" s="11">
        <v>45</v>
      </c>
      <c r="AE83" s="23">
        <v>40</v>
      </c>
      <c r="AF83" s="11"/>
      <c r="AG83" s="23"/>
      <c r="AH83" s="11"/>
      <c r="AI83" s="23"/>
      <c r="AJ83" s="11"/>
      <c r="AK83" s="23"/>
      <c r="AL83" s="11"/>
      <c r="AM83" s="23"/>
      <c r="AN83" s="11"/>
      <c r="AO83" s="23"/>
      <c r="AP83" s="11"/>
      <c r="AQ83" s="23"/>
      <c r="AR83" s="11"/>
      <c r="AS83" s="23"/>
      <c r="AT83" s="11"/>
      <c r="AU83" s="23"/>
      <c r="AV83" s="11"/>
      <c r="AW83" s="23"/>
      <c r="AX83" s="40"/>
      <c r="AY83" s="40"/>
      <c r="AZ83" s="47">
        <f t="shared" si="6"/>
        <v>45</v>
      </c>
      <c r="BA83" s="40">
        <f t="shared" si="7"/>
        <v>1800</v>
      </c>
      <c r="BB83" s="2">
        <f t="shared" si="5"/>
        <v>40</v>
      </c>
      <c r="BC83" s="26" t="s">
        <v>105</v>
      </c>
      <c r="BD83" s="10" t="s">
        <v>106</v>
      </c>
      <c r="BE83" s="32" t="s">
        <v>68</v>
      </c>
    </row>
    <row r="84" spans="1:57" x14ac:dyDescent="0.2">
      <c r="A84" s="22" t="s">
        <v>107</v>
      </c>
      <c r="B84" s="10" t="s">
        <v>108</v>
      </c>
      <c r="C84" s="21" t="s">
        <v>55</v>
      </c>
      <c r="D84" s="11"/>
      <c r="E84" s="23"/>
      <c r="F84" s="11"/>
      <c r="G84" s="23"/>
      <c r="H84" s="11"/>
      <c r="I84" s="23"/>
      <c r="J84" s="11">
        <v>1</v>
      </c>
      <c r="K84" s="23">
        <v>3500</v>
      </c>
      <c r="L84" s="11"/>
      <c r="M84" s="23"/>
      <c r="N84" s="11"/>
      <c r="O84" s="23"/>
      <c r="P84" s="11"/>
      <c r="Q84" s="23"/>
      <c r="R84" s="11"/>
      <c r="S84" s="23"/>
      <c r="T84" s="11"/>
      <c r="U84" s="23"/>
      <c r="V84" s="11"/>
      <c r="W84" s="23"/>
      <c r="X84" s="11"/>
      <c r="Y84" s="23"/>
      <c r="Z84" s="11"/>
      <c r="AA84" s="23"/>
      <c r="AB84" s="11"/>
      <c r="AC84" s="23"/>
      <c r="AD84" s="11">
        <v>2</v>
      </c>
      <c r="AE84" s="23">
        <v>2400</v>
      </c>
      <c r="AF84" s="11"/>
      <c r="AG84" s="23"/>
      <c r="AH84" s="11"/>
      <c r="AI84" s="23"/>
      <c r="AJ84" s="11"/>
      <c r="AK84" s="23"/>
      <c r="AL84" s="11">
        <v>2</v>
      </c>
      <c r="AM84" s="23">
        <v>2900</v>
      </c>
      <c r="AN84" s="11"/>
      <c r="AO84" s="23"/>
      <c r="AP84" s="11"/>
      <c r="AQ84" s="23"/>
      <c r="AR84" s="11"/>
      <c r="AS84" s="23"/>
      <c r="AT84" s="11"/>
      <c r="AU84" s="23"/>
      <c r="AV84" s="11"/>
      <c r="AW84" s="23"/>
      <c r="AX84" s="40"/>
      <c r="AY84" s="40"/>
      <c r="AZ84" s="47">
        <f t="shared" si="6"/>
        <v>5</v>
      </c>
      <c r="BA84" s="40">
        <f t="shared" si="7"/>
        <v>14100</v>
      </c>
      <c r="BB84" s="2">
        <f t="shared" si="5"/>
        <v>2820</v>
      </c>
      <c r="BC84" s="26" t="s">
        <v>107</v>
      </c>
      <c r="BD84" s="10" t="s">
        <v>108</v>
      </c>
      <c r="BE84" s="32" t="s">
        <v>55</v>
      </c>
    </row>
    <row r="85" spans="1:57" x14ac:dyDescent="0.2">
      <c r="A85" s="22" t="s">
        <v>233</v>
      </c>
      <c r="B85" s="10" t="s">
        <v>235</v>
      </c>
      <c r="C85" s="21" t="s">
        <v>27</v>
      </c>
      <c r="D85" s="11"/>
      <c r="E85" s="23"/>
      <c r="F85" s="11"/>
      <c r="G85" s="23"/>
      <c r="H85" s="11"/>
      <c r="I85" s="23"/>
      <c r="J85" s="11"/>
      <c r="K85" s="23"/>
      <c r="L85" s="11"/>
      <c r="M85" s="23"/>
      <c r="N85" s="11"/>
      <c r="O85" s="23"/>
      <c r="P85" s="11"/>
      <c r="Q85" s="23"/>
      <c r="R85" s="11"/>
      <c r="S85" s="23"/>
      <c r="T85" s="11"/>
      <c r="U85" s="23"/>
      <c r="V85" s="11"/>
      <c r="W85" s="23"/>
      <c r="X85" s="11"/>
      <c r="Y85" s="23"/>
      <c r="Z85" s="11"/>
      <c r="AA85" s="23"/>
      <c r="AB85" s="11"/>
      <c r="AC85" s="23"/>
      <c r="AD85" s="11"/>
      <c r="AE85" s="23"/>
      <c r="AF85" s="11"/>
      <c r="AG85" s="23"/>
      <c r="AH85" s="11"/>
      <c r="AI85" s="23"/>
      <c r="AJ85" s="11"/>
      <c r="AK85" s="23"/>
      <c r="AL85" s="11">
        <v>26</v>
      </c>
      <c r="AM85" s="23">
        <v>120</v>
      </c>
      <c r="AN85" s="11"/>
      <c r="AO85" s="23"/>
      <c r="AP85" s="11"/>
      <c r="AQ85" s="23"/>
      <c r="AR85" s="11"/>
      <c r="AS85" s="23"/>
      <c r="AT85" s="11"/>
      <c r="AU85" s="23"/>
      <c r="AV85" s="11"/>
      <c r="AW85" s="23"/>
      <c r="AX85" s="40"/>
      <c r="AY85" s="40"/>
      <c r="AZ85" s="47">
        <f t="shared" si="6"/>
        <v>26</v>
      </c>
      <c r="BA85" s="40">
        <f t="shared" si="7"/>
        <v>3120</v>
      </c>
      <c r="BB85" s="2">
        <f t="shared" si="5"/>
        <v>120</v>
      </c>
      <c r="BC85" s="26"/>
      <c r="BD85" s="10" t="s">
        <v>235</v>
      </c>
      <c r="BE85" s="32"/>
    </row>
    <row r="86" spans="1:57" x14ac:dyDescent="0.2">
      <c r="A86" s="22" t="s">
        <v>232</v>
      </c>
      <c r="B86" s="10" t="s">
        <v>236</v>
      </c>
      <c r="C86" s="21" t="s">
        <v>55</v>
      </c>
      <c r="D86" s="11"/>
      <c r="E86" s="23"/>
      <c r="F86" s="11"/>
      <c r="G86" s="23"/>
      <c r="H86" s="11"/>
      <c r="I86" s="23"/>
      <c r="J86" s="11"/>
      <c r="K86" s="23"/>
      <c r="L86" s="11"/>
      <c r="M86" s="23"/>
      <c r="N86" s="11"/>
      <c r="O86" s="23"/>
      <c r="P86" s="11"/>
      <c r="Q86" s="23"/>
      <c r="R86" s="11"/>
      <c r="S86" s="23"/>
      <c r="T86" s="11"/>
      <c r="U86" s="23"/>
      <c r="V86" s="11"/>
      <c r="W86" s="23"/>
      <c r="X86" s="11"/>
      <c r="Y86" s="23"/>
      <c r="Z86" s="11"/>
      <c r="AA86" s="23"/>
      <c r="AB86" s="11"/>
      <c r="AC86" s="23"/>
      <c r="AD86" s="11"/>
      <c r="AE86" s="23"/>
      <c r="AF86" s="11"/>
      <c r="AG86" s="23"/>
      <c r="AH86" s="11"/>
      <c r="AI86" s="23"/>
      <c r="AJ86" s="11"/>
      <c r="AK86" s="23"/>
      <c r="AL86" s="11">
        <v>1</v>
      </c>
      <c r="AM86" s="23">
        <v>2900</v>
      </c>
      <c r="AN86" s="11"/>
      <c r="AO86" s="23"/>
      <c r="AP86" s="11"/>
      <c r="AQ86" s="23"/>
      <c r="AR86" s="11"/>
      <c r="AS86" s="23"/>
      <c r="AT86" s="11"/>
      <c r="AU86" s="23"/>
      <c r="AV86" s="11"/>
      <c r="AW86" s="23"/>
      <c r="AX86" s="40"/>
      <c r="AY86" s="40"/>
      <c r="AZ86" s="47">
        <f t="shared" si="6"/>
        <v>1</v>
      </c>
      <c r="BA86" s="40">
        <f t="shared" si="7"/>
        <v>2900</v>
      </c>
      <c r="BB86" s="2">
        <f t="shared" si="5"/>
        <v>2900</v>
      </c>
      <c r="BC86" s="26"/>
      <c r="BD86" s="10" t="s">
        <v>236</v>
      </c>
      <c r="BE86" s="32"/>
    </row>
    <row r="87" spans="1:57" x14ac:dyDescent="0.2">
      <c r="A87" s="22" t="s">
        <v>234</v>
      </c>
      <c r="B87" s="10" t="s">
        <v>237</v>
      </c>
      <c r="C87" s="21" t="s">
        <v>27</v>
      </c>
      <c r="D87" s="11"/>
      <c r="E87" s="23"/>
      <c r="F87" s="11"/>
      <c r="G87" s="23"/>
      <c r="H87" s="11"/>
      <c r="I87" s="23"/>
      <c r="J87" s="11"/>
      <c r="K87" s="23"/>
      <c r="L87" s="11"/>
      <c r="M87" s="23"/>
      <c r="N87" s="11"/>
      <c r="O87" s="23"/>
      <c r="P87" s="11"/>
      <c r="Q87" s="23"/>
      <c r="R87" s="11"/>
      <c r="S87" s="23"/>
      <c r="T87" s="11"/>
      <c r="U87" s="23"/>
      <c r="V87" s="11"/>
      <c r="W87" s="23"/>
      <c r="X87" s="11"/>
      <c r="Y87" s="23"/>
      <c r="Z87" s="11"/>
      <c r="AA87" s="23"/>
      <c r="AB87" s="11"/>
      <c r="AC87" s="23"/>
      <c r="AD87" s="11"/>
      <c r="AE87" s="23"/>
      <c r="AF87" s="11"/>
      <c r="AG87" s="23"/>
      <c r="AH87" s="11"/>
      <c r="AI87" s="23"/>
      <c r="AJ87" s="11"/>
      <c r="AK87" s="23"/>
      <c r="AL87" s="11">
        <v>247.25</v>
      </c>
      <c r="AM87" s="23">
        <v>75</v>
      </c>
      <c r="AN87" s="11"/>
      <c r="AO87" s="23"/>
      <c r="AP87" s="11"/>
      <c r="AQ87" s="23"/>
      <c r="AR87" s="11"/>
      <c r="AS87" s="23"/>
      <c r="AT87" s="11"/>
      <c r="AU87" s="23"/>
      <c r="AV87" s="11"/>
      <c r="AW87" s="23"/>
      <c r="AX87" s="40"/>
      <c r="AY87" s="40"/>
      <c r="AZ87" s="47">
        <f t="shared" si="6"/>
        <v>247.25</v>
      </c>
      <c r="BA87" s="40">
        <f t="shared" si="7"/>
        <v>18543.75</v>
      </c>
      <c r="BB87" s="2">
        <f t="shared" si="5"/>
        <v>75</v>
      </c>
      <c r="BC87" s="26"/>
      <c r="BD87" s="10" t="s">
        <v>237</v>
      </c>
      <c r="BE87" s="32"/>
    </row>
    <row r="88" spans="1:57" x14ac:dyDescent="0.2">
      <c r="A88" s="22" t="s">
        <v>109</v>
      </c>
      <c r="B88" s="10" t="s">
        <v>110</v>
      </c>
      <c r="C88" s="21" t="s">
        <v>55</v>
      </c>
      <c r="D88" s="11">
        <v>2</v>
      </c>
      <c r="E88" s="23">
        <v>200</v>
      </c>
      <c r="F88" s="11"/>
      <c r="G88" s="23"/>
      <c r="H88" s="11"/>
      <c r="I88" s="23"/>
      <c r="J88" s="11"/>
      <c r="K88" s="23"/>
      <c r="L88" s="11"/>
      <c r="M88" s="23"/>
      <c r="N88" s="11"/>
      <c r="O88" s="23"/>
      <c r="P88" s="11"/>
      <c r="Q88" s="23"/>
      <c r="R88" s="11"/>
      <c r="S88" s="23"/>
      <c r="T88" s="11"/>
      <c r="U88" s="23"/>
      <c r="V88" s="11"/>
      <c r="W88" s="23"/>
      <c r="X88" s="11"/>
      <c r="Y88" s="23"/>
      <c r="Z88" s="11"/>
      <c r="AA88" s="23"/>
      <c r="AB88" s="11"/>
      <c r="AC88" s="23"/>
      <c r="AD88" s="11">
        <v>2</v>
      </c>
      <c r="AE88" s="23">
        <v>300</v>
      </c>
      <c r="AF88" s="11"/>
      <c r="AG88" s="23"/>
      <c r="AH88" s="11"/>
      <c r="AI88" s="23"/>
      <c r="AJ88" s="11">
        <v>3</v>
      </c>
      <c r="AK88" s="23">
        <v>100</v>
      </c>
      <c r="AL88" s="11">
        <v>1</v>
      </c>
      <c r="AM88" s="23">
        <v>200</v>
      </c>
      <c r="AN88" s="11">
        <v>1</v>
      </c>
      <c r="AO88" s="23">
        <v>300</v>
      </c>
      <c r="AP88" s="11"/>
      <c r="AQ88" s="23"/>
      <c r="AR88" s="11"/>
      <c r="AS88" s="23"/>
      <c r="AT88" s="11"/>
      <c r="AU88" s="23"/>
      <c r="AV88" s="11"/>
      <c r="AW88" s="23"/>
      <c r="AX88" s="40"/>
      <c r="AY88" s="40"/>
      <c r="AZ88" s="47">
        <f t="shared" si="6"/>
        <v>9</v>
      </c>
      <c r="BA88" s="40">
        <f t="shared" si="7"/>
        <v>1800</v>
      </c>
      <c r="BB88" s="2">
        <f t="shared" si="5"/>
        <v>200</v>
      </c>
      <c r="BC88" s="26" t="s">
        <v>109</v>
      </c>
      <c r="BD88" s="10" t="s">
        <v>110</v>
      </c>
      <c r="BE88" s="32" t="s">
        <v>55</v>
      </c>
    </row>
    <row r="89" spans="1:57" x14ac:dyDescent="0.2">
      <c r="A89" s="22" t="s">
        <v>111</v>
      </c>
      <c r="B89" s="10" t="s">
        <v>139</v>
      </c>
      <c r="C89" s="21" t="s">
        <v>55</v>
      </c>
      <c r="D89" s="11"/>
      <c r="E89" s="23"/>
      <c r="F89" s="11"/>
      <c r="G89" s="23"/>
      <c r="H89" s="11"/>
      <c r="I89" s="23"/>
      <c r="J89" s="11"/>
      <c r="K89" s="23"/>
      <c r="L89" s="11"/>
      <c r="M89" s="23"/>
      <c r="N89" s="11"/>
      <c r="O89" s="23"/>
      <c r="P89" s="11"/>
      <c r="Q89" s="23"/>
      <c r="R89" s="11"/>
      <c r="S89" s="23"/>
      <c r="T89" s="11"/>
      <c r="U89" s="23"/>
      <c r="V89" s="11"/>
      <c r="W89" s="23"/>
      <c r="X89" s="11"/>
      <c r="Y89" s="23"/>
      <c r="Z89" s="11"/>
      <c r="AA89" s="23"/>
      <c r="AB89" s="11"/>
      <c r="AC89" s="23"/>
      <c r="AD89" s="11">
        <v>5</v>
      </c>
      <c r="AE89" s="23">
        <v>276</v>
      </c>
      <c r="AF89" s="11"/>
      <c r="AG89" s="23"/>
      <c r="AH89" s="11"/>
      <c r="AI89" s="23"/>
      <c r="AJ89" s="11"/>
      <c r="AK89" s="23"/>
      <c r="AL89" s="11"/>
      <c r="AM89" s="23"/>
      <c r="AN89" s="11"/>
      <c r="AO89" s="23"/>
      <c r="AP89" s="11"/>
      <c r="AQ89" s="23"/>
      <c r="AR89" s="11"/>
      <c r="AS89" s="23"/>
      <c r="AT89" s="11"/>
      <c r="AU89" s="23"/>
      <c r="AV89" s="11"/>
      <c r="AW89" s="23"/>
      <c r="AX89" s="40"/>
      <c r="AY89" s="40"/>
      <c r="AZ89" s="47">
        <f t="shared" si="6"/>
        <v>5</v>
      </c>
      <c r="BA89" s="40">
        <f t="shared" si="7"/>
        <v>1380</v>
      </c>
      <c r="BB89" s="2">
        <f t="shared" si="5"/>
        <v>276</v>
      </c>
      <c r="BC89" s="26" t="s">
        <v>111</v>
      </c>
      <c r="BD89" s="10" t="s">
        <v>139</v>
      </c>
      <c r="BE89" s="32" t="s">
        <v>55</v>
      </c>
    </row>
    <row r="90" spans="1:57" x14ac:dyDescent="0.2">
      <c r="A90" s="22" t="s">
        <v>216</v>
      </c>
      <c r="B90" s="10" t="s">
        <v>217</v>
      </c>
      <c r="C90" s="21" t="s">
        <v>27</v>
      </c>
      <c r="D90" s="11"/>
      <c r="E90" s="23"/>
      <c r="F90" s="11"/>
      <c r="G90" s="23"/>
      <c r="H90" s="11"/>
      <c r="I90" s="23"/>
      <c r="J90" s="11"/>
      <c r="K90" s="23"/>
      <c r="L90" s="11"/>
      <c r="M90" s="23"/>
      <c r="N90" s="11"/>
      <c r="O90" s="23"/>
      <c r="P90" s="11"/>
      <c r="Q90" s="23"/>
      <c r="R90" s="11"/>
      <c r="S90" s="23"/>
      <c r="T90" s="11"/>
      <c r="U90" s="23"/>
      <c r="V90" s="11"/>
      <c r="W90" s="23"/>
      <c r="X90" s="11"/>
      <c r="Y90" s="23"/>
      <c r="Z90" s="11"/>
      <c r="AA90" s="23"/>
      <c r="AB90" s="11"/>
      <c r="AC90" s="23"/>
      <c r="AD90" s="11">
        <v>128</v>
      </c>
      <c r="AE90" s="23">
        <v>6</v>
      </c>
      <c r="AF90" s="11"/>
      <c r="AG90" s="23"/>
      <c r="AH90" s="11"/>
      <c r="AI90" s="23"/>
      <c r="AJ90" s="11"/>
      <c r="AK90" s="23"/>
      <c r="AL90" s="11"/>
      <c r="AM90" s="23"/>
      <c r="AN90" s="11"/>
      <c r="AO90" s="23"/>
      <c r="AP90" s="11"/>
      <c r="AQ90" s="23"/>
      <c r="AR90" s="11"/>
      <c r="AS90" s="23"/>
      <c r="AT90" s="11"/>
      <c r="AU90" s="23"/>
      <c r="AV90" s="11"/>
      <c r="AW90" s="23"/>
      <c r="AX90" s="40"/>
      <c r="AY90" s="40"/>
      <c r="AZ90" s="47">
        <f t="shared" si="6"/>
        <v>128</v>
      </c>
      <c r="BA90" s="40">
        <f t="shared" si="7"/>
        <v>768</v>
      </c>
      <c r="BB90" s="2">
        <f t="shared" si="5"/>
        <v>6</v>
      </c>
      <c r="BC90" s="26"/>
      <c r="BD90" s="10" t="s">
        <v>217</v>
      </c>
      <c r="BE90" s="32"/>
    </row>
    <row r="91" spans="1:57" x14ac:dyDescent="0.2">
      <c r="A91" s="22" t="s">
        <v>218</v>
      </c>
      <c r="B91" s="10" t="s">
        <v>219</v>
      </c>
      <c r="C91" s="21" t="s">
        <v>68</v>
      </c>
      <c r="D91" s="11"/>
      <c r="E91" s="23"/>
      <c r="F91" s="11"/>
      <c r="G91" s="23"/>
      <c r="H91" s="11"/>
      <c r="I91" s="23"/>
      <c r="J91" s="11"/>
      <c r="K91" s="23"/>
      <c r="L91" s="11"/>
      <c r="M91" s="23"/>
      <c r="N91" s="11"/>
      <c r="O91" s="23"/>
      <c r="P91" s="11"/>
      <c r="Q91" s="23"/>
      <c r="R91" s="11"/>
      <c r="S91" s="23"/>
      <c r="T91" s="11"/>
      <c r="U91" s="23"/>
      <c r="V91" s="11"/>
      <c r="W91" s="23"/>
      <c r="X91" s="11"/>
      <c r="Y91" s="23"/>
      <c r="Z91" s="11"/>
      <c r="AA91" s="23"/>
      <c r="AB91" s="11"/>
      <c r="AC91" s="23"/>
      <c r="AD91" s="11">
        <v>69</v>
      </c>
      <c r="AE91" s="23">
        <v>20</v>
      </c>
      <c r="AF91" s="11"/>
      <c r="AG91" s="23"/>
      <c r="AH91" s="11"/>
      <c r="AI91" s="23"/>
      <c r="AJ91" s="11"/>
      <c r="AK91" s="23"/>
      <c r="AL91" s="11"/>
      <c r="AM91" s="23"/>
      <c r="AN91" s="11"/>
      <c r="AO91" s="23"/>
      <c r="AP91" s="11"/>
      <c r="AQ91" s="23"/>
      <c r="AR91" s="11"/>
      <c r="AS91" s="23"/>
      <c r="AT91" s="11"/>
      <c r="AU91" s="23"/>
      <c r="AV91" s="11"/>
      <c r="AW91" s="23"/>
      <c r="AX91" s="40"/>
      <c r="AY91" s="40"/>
      <c r="AZ91" s="47">
        <f t="shared" si="6"/>
        <v>69</v>
      </c>
      <c r="BA91" s="40">
        <f t="shared" si="7"/>
        <v>1380</v>
      </c>
      <c r="BB91" s="2">
        <f t="shared" si="5"/>
        <v>20</v>
      </c>
      <c r="BC91" s="26"/>
      <c r="BD91" s="10" t="s">
        <v>219</v>
      </c>
      <c r="BE91" s="32"/>
    </row>
    <row r="92" spans="1:57" x14ac:dyDescent="0.2">
      <c r="A92" s="22" t="s">
        <v>112</v>
      </c>
      <c r="B92" s="10" t="s">
        <v>8</v>
      </c>
      <c r="C92" s="21" t="s">
        <v>3</v>
      </c>
      <c r="D92" s="11"/>
      <c r="E92" s="23"/>
      <c r="F92" s="11"/>
      <c r="G92" s="23"/>
      <c r="H92" s="11"/>
      <c r="I92" s="23"/>
      <c r="J92" s="11">
        <v>1</v>
      </c>
      <c r="K92" s="23">
        <v>1000</v>
      </c>
      <c r="L92" s="11"/>
      <c r="M92" s="23"/>
      <c r="N92" s="11"/>
      <c r="O92" s="23"/>
      <c r="P92" s="11"/>
      <c r="Q92" s="23"/>
      <c r="R92" s="11"/>
      <c r="S92" s="23"/>
      <c r="T92" s="11"/>
      <c r="U92" s="23"/>
      <c r="V92" s="11"/>
      <c r="W92" s="23"/>
      <c r="X92" s="11"/>
      <c r="Y92" s="23"/>
      <c r="Z92" s="11"/>
      <c r="AA92" s="23"/>
      <c r="AB92" s="11"/>
      <c r="AC92" s="23"/>
      <c r="AD92" s="11">
        <v>1</v>
      </c>
      <c r="AE92" s="23">
        <v>3000</v>
      </c>
      <c r="AF92" s="11"/>
      <c r="AG92" s="23"/>
      <c r="AH92" s="11"/>
      <c r="AI92" s="23"/>
      <c r="AJ92" s="11"/>
      <c r="AK92" s="23"/>
      <c r="AL92" s="11"/>
      <c r="AM92" s="23"/>
      <c r="AN92" s="11"/>
      <c r="AO92" s="23"/>
      <c r="AP92" s="11"/>
      <c r="AQ92" s="23"/>
      <c r="AR92" s="11"/>
      <c r="AS92" s="23"/>
      <c r="AT92" s="11"/>
      <c r="AU92" s="23"/>
      <c r="AV92" s="11"/>
      <c r="AW92" s="23"/>
      <c r="AX92" s="40"/>
      <c r="AY92" s="40"/>
      <c r="AZ92" s="47">
        <f t="shared" si="6"/>
        <v>2</v>
      </c>
      <c r="BA92" s="40">
        <f t="shared" si="7"/>
        <v>4000</v>
      </c>
      <c r="BB92" s="2">
        <f t="shared" si="5"/>
        <v>2000</v>
      </c>
      <c r="BC92" s="26" t="s">
        <v>112</v>
      </c>
      <c r="BD92" s="10" t="s">
        <v>8</v>
      </c>
      <c r="BE92" s="32" t="s">
        <v>3</v>
      </c>
    </row>
    <row r="93" spans="1:57" x14ac:dyDescent="0.2">
      <c r="A93" s="22" t="s">
        <v>46</v>
      </c>
      <c r="B93" s="10" t="s">
        <v>47</v>
      </c>
      <c r="C93" s="21" t="s">
        <v>48</v>
      </c>
      <c r="D93" s="11">
        <v>107</v>
      </c>
      <c r="E93" s="23">
        <v>22</v>
      </c>
      <c r="F93" s="11">
        <v>23.7</v>
      </c>
      <c r="G93" s="23">
        <v>22</v>
      </c>
      <c r="H93" s="11">
        <v>52</v>
      </c>
      <c r="I93" s="23">
        <v>22</v>
      </c>
      <c r="J93" s="11">
        <v>56</v>
      </c>
      <c r="K93" s="23">
        <v>14.5</v>
      </c>
      <c r="L93" s="11">
        <v>22.13</v>
      </c>
      <c r="M93" s="23">
        <v>30</v>
      </c>
      <c r="N93" s="11">
        <v>21</v>
      </c>
      <c r="O93" s="23">
        <v>30</v>
      </c>
      <c r="P93" s="11">
        <v>20.21</v>
      </c>
      <c r="Q93" s="23">
        <v>21</v>
      </c>
      <c r="R93" s="11">
        <v>24.4</v>
      </c>
      <c r="S93" s="23">
        <v>21.2</v>
      </c>
      <c r="T93" s="11">
        <v>21.56</v>
      </c>
      <c r="U93" s="23">
        <v>85</v>
      </c>
      <c r="V93" s="11">
        <v>21</v>
      </c>
      <c r="W93" s="23">
        <v>23.3</v>
      </c>
      <c r="X93" s="11">
        <v>51.13</v>
      </c>
      <c r="Y93" s="23">
        <v>23.3</v>
      </c>
      <c r="Z93" s="11">
        <v>22.71</v>
      </c>
      <c r="AA93" s="23">
        <v>35</v>
      </c>
      <c r="AB93" s="11">
        <v>23</v>
      </c>
      <c r="AC93" s="23">
        <v>25</v>
      </c>
      <c r="AD93" s="11">
        <v>14</v>
      </c>
      <c r="AE93" s="23">
        <v>73</v>
      </c>
      <c r="AF93" s="11">
        <v>21</v>
      </c>
      <c r="AG93" s="23">
        <v>22.6</v>
      </c>
      <c r="AH93" s="11">
        <v>43.1</v>
      </c>
      <c r="AI93" s="23">
        <v>22.6</v>
      </c>
      <c r="AJ93" s="11">
        <v>40</v>
      </c>
      <c r="AK93" s="23">
        <v>6</v>
      </c>
      <c r="AL93" s="11">
        <v>72.069999999999993</v>
      </c>
      <c r="AM93" s="23">
        <v>37</v>
      </c>
      <c r="AN93" s="11">
        <v>59.33</v>
      </c>
      <c r="AO93" s="23">
        <v>23</v>
      </c>
      <c r="AP93" s="11">
        <v>36.08</v>
      </c>
      <c r="AQ93" s="23">
        <v>37</v>
      </c>
      <c r="AR93" s="11">
        <v>23.9</v>
      </c>
      <c r="AS93" s="23">
        <v>45</v>
      </c>
      <c r="AT93" s="11"/>
      <c r="AU93" s="23"/>
      <c r="AV93" s="11"/>
      <c r="AW93" s="23"/>
      <c r="AX93" s="40"/>
      <c r="AY93" s="40"/>
      <c r="AZ93" s="47">
        <f t="shared" si="6"/>
        <v>775.32</v>
      </c>
      <c r="BA93" s="40">
        <f t="shared" si="7"/>
        <v>21102.368999999995</v>
      </c>
      <c r="BB93" s="2">
        <f t="shared" si="5"/>
        <v>27.217624980653142</v>
      </c>
      <c r="BC93" s="26" t="s">
        <v>46</v>
      </c>
      <c r="BD93" s="10" t="s">
        <v>47</v>
      </c>
      <c r="BE93" s="32" t="s">
        <v>48</v>
      </c>
    </row>
    <row r="94" spans="1:57" x14ac:dyDescent="0.2">
      <c r="A94" s="22" t="s">
        <v>49</v>
      </c>
      <c r="B94" s="10" t="s">
        <v>50</v>
      </c>
      <c r="C94" s="31" t="s">
        <v>48</v>
      </c>
      <c r="D94" s="11">
        <v>6</v>
      </c>
      <c r="E94" s="23">
        <v>135</v>
      </c>
      <c r="F94" s="11">
        <v>57.7</v>
      </c>
      <c r="G94" s="23">
        <v>105</v>
      </c>
      <c r="H94" s="11">
        <v>6</v>
      </c>
      <c r="I94" s="23">
        <v>140</v>
      </c>
      <c r="J94" s="11">
        <v>67</v>
      </c>
      <c r="K94" s="23">
        <v>105</v>
      </c>
      <c r="L94" s="11">
        <v>55.6</v>
      </c>
      <c r="M94" s="23">
        <v>80</v>
      </c>
      <c r="N94" s="11">
        <v>54.6</v>
      </c>
      <c r="O94" s="23">
        <v>80</v>
      </c>
      <c r="P94" s="11">
        <v>53.59</v>
      </c>
      <c r="Q94" s="23">
        <v>110</v>
      </c>
      <c r="R94" s="11">
        <v>57.8</v>
      </c>
      <c r="S94" s="23">
        <v>110</v>
      </c>
      <c r="T94" s="11">
        <v>55.1</v>
      </c>
      <c r="U94" s="23">
        <v>100</v>
      </c>
      <c r="V94" s="11">
        <v>55</v>
      </c>
      <c r="W94" s="23">
        <v>105</v>
      </c>
      <c r="X94" s="11">
        <v>69.19</v>
      </c>
      <c r="Y94" s="23">
        <v>105</v>
      </c>
      <c r="Z94" s="11">
        <v>56.82</v>
      </c>
      <c r="AA94" s="23">
        <v>110</v>
      </c>
      <c r="AB94" s="11">
        <v>56.38</v>
      </c>
      <c r="AC94" s="23">
        <v>105</v>
      </c>
      <c r="AD94" s="11">
        <v>13</v>
      </c>
      <c r="AE94" s="23">
        <v>126.1538</v>
      </c>
      <c r="AF94" s="11">
        <v>54</v>
      </c>
      <c r="AG94" s="23">
        <v>105</v>
      </c>
      <c r="AH94" s="11">
        <v>114.18</v>
      </c>
      <c r="AI94" s="23">
        <v>105</v>
      </c>
      <c r="AJ94" s="11">
        <v>40</v>
      </c>
      <c r="AK94" s="23">
        <v>110</v>
      </c>
      <c r="AL94" s="11">
        <v>88.8</v>
      </c>
      <c r="AM94" s="23">
        <v>100</v>
      </c>
      <c r="AN94" s="11">
        <v>17.84</v>
      </c>
      <c r="AO94" s="23">
        <v>134</v>
      </c>
      <c r="AP94" s="11"/>
      <c r="AQ94" s="23"/>
      <c r="AR94" s="11">
        <v>58.48</v>
      </c>
      <c r="AS94" s="23">
        <v>100</v>
      </c>
      <c r="AT94" s="11"/>
      <c r="AU94" s="23"/>
      <c r="AV94" s="11"/>
      <c r="AW94" s="23"/>
      <c r="AX94" s="40"/>
      <c r="AY94" s="40"/>
      <c r="AZ94" s="47">
        <f t="shared" si="6"/>
        <v>1037.08</v>
      </c>
      <c r="BA94" s="40">
        <f t="shared" si="7"/>
        <v>107349.9094</v>
      </c>
      <c r="BB94" s="2">
        <f t="shared" ref="BB94:BB108" si="8">BA94/AZ94</f>
        <v>103.51169572260579</v>
      </c>
      <c r="BC94" s="26" t="s">
        <v>49</v>
      </c>
      <c r="BD94" s="10" t="s">
        <v>50</v>
      </c>
      <c r="BE94" s="30" t="s">
        <v>48</v>
      </c>
    </row>
    <row r="95" spans="1:57" x14ac:dyDescent="0.2">
      <c r="A95" s="22" t="s">
        <v>163</v>
      </c>
      <c r="B95" s="10" t="s">
        <v>164</v>
      </c>
      <c r="C95" s="31" t="s">
        <v>55</v>
      </c>
      <c r="D95" s="11"/>
      <c r="E95" s="23"/>
      <c r="F95" s="11"/>
      <c r="G95" s="23"/>
      <c r="H95" s="11"/>
      <c r="I95" s="23"/>
      <c r="J95" s="11">
        <v>10</v>
      </c>
      <c r="K95" s="23">
        <v>75</v>
      </c>
      <c r="L95" s="11"/>
      <c r="M95" s="23"/>
      <c r="N95" s="11"/>
      <c r="O95" s="23"/>
      <c r="P95" s="11"/>
      <c r="Q95" s="23"/>
      <c r="R95" s="11"/>
      <c r="S95" s="23"/>
      <c r="T95" s="11"/>
      <c r="U95" s="23"/>
      <c r="V95" s="11"/>
      <c r="W95" s="23"/>
      <c r="X95" s="11"/>
      <c r="Y95" s="23"/>
      <c r="Z95" s="11"/>
      <c r="AA95" s="23"/>
      <c r="AB95" s="11"/>
      <c r="AC95" s="23"/>
      <c r="AD95" s="11"/>
      <c r="AE95" s="23"/>
      <c r="AF95" s="11"/>
      <c r="AG95" s="23"/>
      <c r="AH95" s="11"/>
      <c r="AI95" s="23"/>
      <c r="AJ95" s="11">
        <v>8</v>
      </c>
      <c r="AK95" s="23">
        <v>50</v>
      </c>
      <c r="AL95" s="11">
        <v>8</v>
      </c>
      <c r="AM95" s="23">
        <v>65</v>
      </c>
      <c r="AN95" s="11"/>
      <c r="AO95" s="23"/>
      <c r="AP95" s="11"/>
      <c r="AQ95" s="23"/>
      <c r="AR95" s="11"/>
      <c r="AS95" s="23"/>
      <c r="AT95" s="11"/>
      <c r="AU95" s="23"/>
      <c r="AV95" s="11"/>
      <c r="AW95" s="23"/>
      <c r="AX95" s="40"/>
      <c r="AY95" s="40"/>
      <c r="AZ95" s="47">
        <f t="shared" si="6"/>
        <v>26</v>
      </c>
      <c r="BA95" s="40">
        <f t="shared" si="7"/>
        <v>1670</v>
      </c>
      <c r="BB95" s="2">
        <f t="shared" si="8"/>
        <v>64.230769230769226</v>
      </c>
      <c r="BC95" s="26" t="s">
        <v>163</v>
      </c>
      <c r="BD95" s="10" t="s">
        <v>164</v>
      </c>
      <c r="BE95" s="30" t="s">
        <v>55</v>
      </c>
    </row>
    <row r="96" spans="1:57" x14ac:dyDescent="0.2">
      <c r="A96" s="22" t="s">
        <v>51</v>
      </c>
      <c r="B96" s="10" t="s">
        <v>52</v>
      </c>
      <c r="C96" s="31" t="s">
        <v>48</v>
      </c>
      <c r="D96" s="11">
        <v>107</v>
      </c>
      <c r="E96" s="23">
        <v>17</v>
      </c>
      <c r="F96" s="11">
        <v>23.7</v>
      </c>
      <c r="G96" s="23">
        <v>17</v>
      </c>
      <c r="H96" s="11">
        <v>52</v>
      </c>
      <c r="I96" s="23">
        <v>17</v>
      </c>
      <c r="J96" s="11">
        <v>31</v>
      </c>
      <c r="K96" s="23">
        <v>24</v>
      </c>
      <c r="L96" s="11">
        <v>22.13</v>
      </c>
      <c r="M96" s="23">
        <v>35</v>
      </c>
      <c r="N96" s="11">
        <v>21</v>
      </c>
      <c r="O96" s="23">
        <v>35</v>
      </c>
      <c r="P96" s="11">
        <v>20.21</v>
      </c>
      <c r="Q96" s="23">
        <v>16</v>
      </c>
      <c r="R96" s="11">
        <v>24.4</v>
      </c>
      <c r="S96" s="23">
        <v>16</v>
      </c>
      <c r="T96" s="11">
        <v>21.56</v>
      </c>
      <c r="U96" s="23">
        <v>50</v>
      </c>
      <c r="V96" s="11">
        <v>21</v>
      </c>
      <c r="W96" s="23">
        <v>18.2</v>
      </c>
      <c r="X96" s="11">
        <v>51.13</v>
      </c>
      <c r="Y96" s="23">
        <v>18.2</v>
      </c>
      <c r="Z96" s="11">
        <v>22.71</v>
      </c>
      <c r="AA96" s="23">
        <v>35</v>
      </c>
      <c r="AB96" s="11">
        <v>23</v>
      </c>
      <c r="AC96" s="23">
        <v>200</v>
      </c>
      <c r="AD96" s="11">
        <v>4</v>
      </c>
      <c r="AE96" s="23">
        <v>80</v>
      </c>
      <c r="AF96" s="11">
        <v>21</v>
      </c>
      <c r="AG96" s="23">
        <v>17.5</v>
      </c>
      <c r="AH96" s="11">
        <v>43.1</v>
      </c>
      <c r="AI96" s="23">
        <v>17.5</v>
      </c>
      <c r="AJ96" s="11">
        <v>46</v>
      </c>
      <c r="AK96" s="23">
        <v>12</v>
      </c>
      <c r="AL96" s="11">
        <v>72.069999999999993</v>
      </c>
      <c r="AM96" s="23">
        <v>30.5</v>
      </c>
      <c r="AN96" s="11">
        <v>51.83</v>
      </c>
      <c r="AO96" s="23">
        <v>17.5</v>
      </c>
      <c r="AP96" s="11"/>
      <c r="AQ96" s="23"/>
      <c r="AR96" s="11">
        <v>23.9</v>
      </c>
      <c r="AS96" s="23">
        <v>45</v>
      </c>
      <c r="AT96" s="11"/>
      <c r="AU96" s="23"/>
      <c r="AV96" s="11"/>
      <c r="AW96" s="23"/>
      <c r="AX96" s="40"/>
      <c r="AY96" s="40"/>
      <c r="AZ96" s="47">
        <f t="shared" si="6"/>
        <v>702.74</v>
      </c>
      <c r="BA96" s="40">
        <f t="shared" si="7"/>
        <v>20033.236000000001</v>
      </c>
      <c r="BB96" s="2">
        <f t="shared" si="8"/>
        <v>28.507322765176312</v>
      </c>
      <c r="BC96" s="26" t="s">
        <v>51</v>
      </c>
      <c r="BD96" s="10" t="s">
        <v>52</v>
      </c>
      <c r="BE96" s="30" t="s">
        <v>48</v>
      </c>
    </row>
    <row r="97" spans="1:57" x14ac:dyDescent="0.2">
      <c r="A97" s="22" t="s">
        <v>165</v>
      </c>
      <c r="B97" s="10" t="s">
        <v>166</v>
      </c>
      <c r="C97" s="31" t="s">
        <v>55</v>
      </c>
      <c r="D97" s="11"/>
      <c r="E97" s="23"/>
      <c r="F97" s="11"/>
      <c r="G97" s="23"/>
      <c r="H97" s="11"/>
      <c r="I97" s="23"/>
      <c r="J97" s="11">
        <v>4</v>
      </c>
      <c r="K97" s="23">
        <v>50</v>
      </c>
      <c r="L97" s="11"/>
      <c r="M97" s="23"/>
      <c r="N97" s="11"/>
      <c r="O97" s="23"/>
      <c r="P97" s="11"/>
      <c r="Q97" s="23"/>
      <c r="R97" s="11"/>
      <c r="S97" s="23"/>
      <c r="T97" s="11"/>
      <c r="U97" s="23"/>
      <c r="V97" s="11"/>
      <c r="W97" s="23"/>
      <c r="X97" s="11"/>
      <c r="Y97" s="23"/>
      <c r="Z97" s="11"/>
      <c r="AA97" s="23"/>
      <c r="AB97" s="11"/>
      <c r="AC97" s="23"/>
      <c r="AD97" s="11"/>
      <c r="AE97" s="23"/>
      <c r="AF97" s="11"/>
      <c r="AG97" s="23"/>
      <c r="AH97" s="11"/>
      <c r="AI97" s="23"/>
      <c r="AJ97" s="11">
        <v>8</v>
      </c>
      <c r="AK97" s="23">
        <v>75</v>
      </c>
      <c r="AL97" s="11">
        <v>8</v>
      </c>
      <c r="AM97" s="23">
        <v>65</v>
      </c>
      <c r="AN97" s="11"/>
      <c r="AO97" s="23"/>
      <c r="AP97" s="11"/>
      <c r="AQ97" s="23"/>
      <c r="AR97" s="11"/>
      <c r="AS97" s="23"/>
      <c r="AT97" s="11"/>
      <c r="AU97" s="23"/>
      <c r="AV97" s="11"/>
      <c r="AW97" s="23"/>
      <c r="AX97" s="40"/>
      <c r="AY97" s="40"/>
      <c r="AZ97" s="47">
        <f t="shared" si="6"/>
        <v>20</v>
      </c>
      <c r="BA97" s="40">
        <f t="shared" si="7"/>
        <v>1320</v>
      </c>
      <c r="BB97" s="2">
        <f t="shared" si="8"/>
        <v>66</v>
      </c>
      <c r="BC97" s="26" t="s">
        <v>165</v>
      </c>
      <c r="BD97" s="10" t="s">
        <v>166</v>
      </c>
      <c r="BE97" s="30" t="s">
        <v>55</v>
      </c>
    </row>
    <row r="98" spans="1:57" x14ac:dyDescent="0.2">
      <c r="A98" s="22" t="s">
        <v>53</v>
      </c>
      <c r="B98" s="10" t="s">
        <v>54</v>
      </c>
      <c r="C98" s="31" t="s">
        <v>55</v>
      </c>
      <c r="D98" s="11">
        <v>2</v>
      </c>
      <c r="E98" s="23">
        <v>600</v>
      </c>
      <c r="F98" s="11">
        <v>2</v>
      </c>
      <c r="G98" s="23">
        <v>600</v>
      </c>
      <c r="H98" s="11">
        <v>2</v>
      </c>
      <c r="I98" s="23">
        <v>1900</v>
      </c>
      <c r="J98" s="11"/>
      <c r="K98" s="23"/>
      <c r="L98" s="11">
        <v>2</v>
      </c>
      <c r="M98" s="23">
        <v>2200</v>
      </c>
      <c r="N98" s="11">
        <v>2</v>
      </c>
      <c r="O98" s="23">
        <v>2200</v>
      </c>
      <c r="P98" s="11">
        <v>2</v>
      </c>
      <c r="Q98" s="23">
        <v>1150</v>
      </c>
      <c r="R98" s="11">
        <v>2</v>
      </c>
      <c r="S98" s="23">
        <v>1150</v>
      </c>
      <c r="T98" s="11">
        <v>2</v>
      </c>
      <c r="U98" s="23">
        <v>2750</v>
      </c>
      <c r="V98" s="11">
        <v>2</v>
      </c>
      <c r="W98" s="23">
        <v>650</v>
      </c>
      <c r="X98" s="11">
        <v>1</v>
      </c>
      <c r="Y98" s="23">
        <v>1300</v>
      </c>
      <c r="Z98" s="11">
        <v>2</v>
      </c>
      <c r="AA98" s="23">
        <v>1500</v>
      </c>
      <c r="AB98" s="11">
        <v>2</v>
      </c>
      <c r="AC98" s="23">
        <v>625</v>
      </c>
      <c r="AD98" s="11"/>
      <c r="AE98" s="23"/>
      <c r="AF98" s="11">
        <v>2</v>
      </c>
      <c r="AG98" s="23">
        <v>625</v>
      </c>
      <c r="AH98" s="11">
        <v>2</v>
      </c>
      <c r="AI98" s="23">
        <v>1250</v>
      </c>
      <c r="AJ98" s="11">
        <v>1</v>
      </c>
      <c r="AK98" s="23">
        <v>2500</v>
      </c>
      <c r="AL98" s="11">
        <v>1</v>
      </c>
      <c r="AM98" s="23">
        <v>2700</v>
      </c>
      <c r="AN98" s="11">
        <v>2</v>
      </c>
      <c r="AO98" s="23">
        <v>625</v>
      </c>
      <c r="AP98" s="11"/>
      <c r="AQ98" s="23"/>
      <c r="AR98" s="11">
        <v>2</v>
      </c>
      <c r="AS98" s="23">
        <v>1200</v>
      </c>
      <c r="AT98" s="11"/>
      <c r="AU98" s="23"/>
      <c r="AV98" s="11"/>
      <c r="AW98" s="23"/>
      <c r="AX98" s="40"/>
      <c r="AY98" s="40"/>
      <c r="AZ98" s="47">
        <f t="shared" si="6"/>
        <v>33</v>
      </c>
      <c r="BA98" s="40">
        <f t="shared" si="7"/>
        <v>44550</v>
      </c>
      <c r="BB98" s="2">
        <f t="shared" si="8"/>
        <v>1350</v>
      </c>
      <c r="BC98" s="26" t="s">
        <v>53</v>
      </c>
      <c r="BD98" s="10" t="s">
        <v>54</v>
      </c>
      <c r="BE98" s="30" t="s">
        <v>55</v>
      </c>
    </row>
    <row r="99" spans="1:57" x14ac:dyDescent="0.2">
      <c r="A99" s="22" t="s">
        <v>56</v>
      </c>
      <c r="B99" s="10" t="s">
        <v>57</v>
      </c>
      <c r="C99" s="31" t="s">
        <v>55</v>
      </c>
      <c r="D99" s="11">
        <v>1</v>
      </c>
      <c r="E99" s="23">
        <v>9000</v>
      </c>
      <c r="F99" s="11">
        <v>1</v>
      </c>
      <c r="G99" s="23">
        <v>6000</v>
      </c>
      <c r="H99" s="11">
        <v>1</v>
      </c>
      <c r="I99" s="23">
        <v>7200</v>
      </c>
      <c r="J99" s="11"/>
      <c r="K99" s="23"/>
      <c r="L99" s="11">
        <v>1</v>
      </c>
      <c r="M99" s="23">
        <v>7000</v>
      </c>
      <c r="N99" s="11">
        <v>1</v>
      </c>
      <c r="O99" s="23">
        <v>7000</v>
      </c>
      <c r="P99" s="11">
        <v>1</v>
      </c>
      <c r="Q99" s="23">
        <v>5750</v>
      </c>
      <c r="R99" s="11">
        <v>1</v>
      </c>
      <c r="S99" s="23">
        <v>8000</v>
      </c>
      <c r="T99" s="11">
        <v>1</v>
      </c>
      <c r="U99" s="23">
        <v>4750</v>
      </c>
      <c r="V99" s="11">
        <v>1</v>
      </c>
      <c r="W99" s="23">
        <v>6500</v>
      </c>
      <c r="X99" s="11">
        <v>1</v>
      </c>
      <c r="Y99" s="23">
        <v>9100</v>
      </c>
      <c r="Z99" s="11">
        <v>1</v>
      </c>
      <c r="AA99" s="23">
        <v>4000</v>
      </c>
      <c r="AB99" s="11">
        <v>1</v>
      </c>
      <c r="AC99" s="23">
        <v>6250</v>
      </c>
      <c r="AD99" s="11"/>
      <c r="AE99" s="23"/>
      <c r="AF99" s="11">
        <v>1</v>
      </c>
      <c r="AG99" s="23">
        <v>6250</v>
      </c>
      <c r="AH99" s="11"/>
      <c r="AI99" s="23"/>
      <c r="AJ99" s="11"/>
      <c r="AK99" s="23"/>
      <c r="AL99" s="11"/>
      <c r="AM99" s="23"/>
      <c r="AN99" s="11">
        <v>1</v>
      </c>
      <c r="AO99" s="23">
        <v>8700</v>
      </c>
      <c r="AP99" s="11"/>
      <c r="AQ99" s="23"/>
      <c r="AR99" s="11">
        <v>1</v>
      </c>
      <c r="AS99" s="23">
        <v>3000</v>
      </c>
      <c r="AT99" s="11"/>
      <c r="AU99" s="23"/>
      <c r="AV99" s="11"/>
      <c r="AW99" s="23"/>
      <c r="AX99" s="40"/>
      <c r="AY99" s="40"/>
      <c r="AZ99" s="47">
        <f t="shared" si="6"/>
        <v>15</v>
      </c>
      <c r="BA99" s="40">
        <f t="shared" si="7"/>
        <v>98500</v>
      </c>
      <c r="BB99" s="2">
        <f t="shared" si="8"/>
        <v>6566.666666666667</v>
      </c>
      <c r="BC99" s="26" t="s">
        <v>56</v>
      </c>
      <c r="BD99" s="10" t="s">
        <v>57</v>
      </c>
      <c r="BE99" s="30" t="s">
        <v>55</v>
      </c>
    </row>
    <row r="100" spans="1:57" x14ac:dyDescent="0.2">
      <c r="A100" s="22" t="s">
        <v>58</v>
      </c>
      <c r="B100" s="10" t="s">
        <v>22</v>
      </c>
      <c r="C100" s="31" t="s">
        <v>3</v>
      </c>
      <c r="D100" s="11">
        <v>1</v>
      </c>
      <c r="E100" s="23">
        <v>8000</v>
      </c>
      <c r="F100" s="11">
        <v>1</v>
      </c>
      <c r="G100" s="23">
        <v>7000</v>
      </c>
      <c r="H100" s="11">
        <v>1</v>
      </c>
      <c r="I100" s="23">
        <v>2300</v>
      </c>
      <c r="J100" s="11">
        <v>1</v>
      </c>
      <c r="K100" s="23">
        <v>4625</v>
      </c>
      <c r="L100" s="11">
        <v>1</v>
      </c>
      <c r="M100" s="23">
        <v>6500</v>
      </c>
      <c r="N100" s="11">
        <v>1</v>
      </c>
      <c r="O100" s="23">
        <v>6500</v>
      </c>
      <c r="P100" s="11">
        <v>1</v>
      </c>
      <c r="Q100" s="23">
        <v>5750</v>
      </c>
      <c r="R100" s="11">
        <v>1</v>
      </c>
      <c r="S100" s="23">
        <v>5750</v>
      </c>
      <c r="T100" s="11">
        <v>1</v>
      </c>
      <c r="U100" s="23">
        <v>2575</v>
      </c>
      <c r="V100" s="11">
        <v>1</v>
      </c>
      <c r="W100" s="23">
        <v>2400</v>
      </c>
      <c r="X100" s="11">
        <v>1</v>
      </c>
      <c r="Y100" s="23">
        <v>5400</v>
      </c>
      <c r="Z100" s="11">
        <v>1</v>
      </c>
      <c r="AA100" s="23">
        <v>2000</v>
      </c>
      <c r="AB100" s="11">
        <v>1</v>
      </c>
      <c r="AC100" s="23">
        <v>2600</v>
      </c>
      <c r="AD100" s="11">
        <v>1</v>
      </c>
      <c r="AE100" s="23">
        <v>7400</v>
      </c>
      <c r="AF100" s="11">
        <v>1</v>
      </c>
      <c r="AG100" s="23">
        <v>4200</v>
      </c>
      <c r="AH100" s="11">
        <v>1</v>
      </c>
      <c r="AI100" s="23">
        <v>4250</v>
      </c>
      <c r="AJ100" s="11">
        <v>1</v>
      </c>
      <c r="AK100" s="23">
        <v>7000</v>
      </c>
      <c r="AL100" s="11">
        <v>1</v>
      </c>
      <c r="AM100" s="23">
        <v>11500</v>
      </c>
      <c r="AN100" s="11">
        <v>1</v>
      </c>
      <c r="AO100" s="23">
        <v>2900</v>
      </c>
      <c r="AP100" s="11">
        <v>1</v>
      </c>
      <c r="AQ100" s="23">
        <v>2900</v>
      </c>
      <c r="AR100" s="11">
        <v>1</v>
      </c>
      <c r="AS100" s="23">
        <v>6000</v>
      </c>
      <c r="AT100" s="11"/>
      <c r="AU100" s="23"/>
      <c r="AV100" s="11"/>
      <c r="AW100" s="23"/>
      <c r="AX100" s="40"/>
      <c r="AY100" s="40"/>
      <c r="AZ100" s="47">
        <f t="shared" si="6"/>
        <v>21</v>
      </c>
      <c r="BA100" s="40">
        <f t="shared" si="7"/>
        <v>107550</v>
      </c>
      <c r="BB100" s="2">
        <f t="shared" si="8"/>
        <v>5121.4285714285716</v>
      </c>
      <c r="BC100" s="26" t="s">
        <v>58</v>
      </c>
      <c r="BD100" s="10" t="s">
        <v>22</v>
      </c>
      <c r="BE100" s="30" t="s">
        <v>3</v>
      </c>
    </row>
    <row r="101" spans="1:57" x14ac:dyDescent="0.2">
      <c r="A101" s="31" t="s">
        <v>59</v>
      </c>
      <c r="B101" s="10" t="s">
        <v>60</v>
      </c>
      <c r="C101" s="31" t="s">
        <v>61</v>
      </c>
      <c r="D101" s="11">
        <v>10</v>
      </c>
      <c r="E101" s="40">
        <v>245</v>
      </c>
      <c r="F101" s="11">
        <v>10</v>
      </c>
      <c r="G101" s="40">
        <v>245</v>
      </c>
      <c r="H101" s="11">
        <v>5</v>
      </c>
      <c r="I101" s="40">
        <v>245</v>
      </c>
      <c r="J101" s="11">
        <v>10</v>
      </c>
      <c r="K101" s="40">
        <v>245</v>
      </c>
      <c r="L101" s="11">
        <v>10</v>
      </c>
      <c r="M101" s="40">
        <v>245</v>
      </c>
      <c r="N101" s="11">
        <v>10</v>
      </c>
      <c r="O101" s="40">
        <v>245</v>
      </c>
      <c r="P101" s="11">
        <v>10</v>
      </c>
      <c r="Q101" s="40">
        <v>245</v>
      </c>
      <c r="R101" s="11">
        <v>10</v>
      </c>
      <c r="S101" s="40">
        <v>245</v>
      </c>
      <c r="T101" s="11">
        <v>10</v>
      </c>
      <c r="U101" s="40">
        <v>245</v>
      </c>
      <c r="V101" s="11">
        <v>10</v>
      </c>
      <c r="W101" s="40">
        <v>245</v>
      </c>
      <c r="X101" s="11">
        <v>10</v>
      </c>
      <c r="Y101" s="40">
        <v>245</v>
      </c>
      <c r="Z101" s="11">
        <v>10</v>
      </c>
      <c r="AA101" s="40">
        <v>245</v>
      </c>
      <c r="AB101" s="11">
        <v>10</v>
      </c>
      <c r="AC101" s="40">
        <v>245</v>
      </c>
      <c r="AD101" s="11">
        <v>25</v>
      </c>
      <c r="AE101" s="40">
        <v>245</v>
      </c>
      <c r="AF101" s="11">
        <v>10</v>
      </c>
      <c r="AG101" s="40">
        <v>245</v>
      </c>
      <c r="AH101" s="11">
        <v>10</v>
      </c>
      <c r="AI101" s="40">
        <v>245</v>
      </c>
      <c r="AJ101" s="11">
        <v>10</v>
      </c>
      <c r="AK101" s="40">
        <v>255</v>
      </c>
      <c r="AL101" s="11">
        <v>25</v>
      </c>
      <c r="AM101" s="40">
        <v>255</v>
      </c>
      <c r="AN101" s="11">
        <v>5</v>
      </c>
      <c r="AO101" s="40">
        <v>255</v>
      </c>
      <c r="AP101" s="11"/>
      <c r="AQ101" s="40"/>
      <c r="AR101" s="11">
        <v>5</v>
      </c>
      <c r="AS101" s="40">
        <v>255</v>
      </c>
      <c r="AT101" s="11"/>
      <c r="AU101" s="40"/>
      <c r="AV101" s="11"/>
      <c r="AW101" s="23"/>
      <c r="AX101" s="40"/>
      <c r="AY101" s="40"/>
      <c r="AZ101" s="47">
        <f t="shared" si="6"/>
        <v>215</v>
      </c>
      <c r="BA101" s="40">
        <f t="shared" si="7"/>
        <v>53125</v>
      </c>
      <c r="BB101" s="2">
        <f t="shared" si="8"/>
        <v>247.09302325581396</v>
      </c>
      <c r="BC101" s="30" t="s">
        <v>59</v>
      </c>
      <c r="BD101" s="10" t="s">
        <v>60</v>
      </c>
      <c r="BE101" s="30" t="s">
        <v>61</v>
      </c>
    </row>
    <row r="102" spans="1:57" x14ac:dyDescent="0.2">
      <c r="A102" s="31" t="s">
        <v>121</v>
      </c>
      <c r="B102" s="10" t="s">
        <v>147</v>
      </c>
      <c r="C102" s="31" t="s">
        <v>26</v>
      </c>
      <c r="D102" s="11"/>
      <c r="E102" s="23"/>
      <c r="F102" s="11"/>
      <c r="G102" s="23"/>
      <c r="H102" s="11">
        <v>32</v>
      </c>
      <c r="I102" s="23">
        <v>180</v>
      </c>
      <c r="J102" s="11"/>
      <c r="K102" s="23"/>
      <c r="L102" s="11"/>
      <c r="M102" s="23"/>
      <c r="N102" s="33"/>
      <c r="O102" s="23"/>
      <c r="P102" s="11"/>
      <c r="Q102" s="23"/>
      <c r="R102" s="11"/>
      <c r="S102" s="23"/>
      <c r="T102" s="11"/>
      <c r="U102" s="23"/>
      <c r="V102" s="11"/>
      <c r="W102" s="23"/>
      <c r="X102" s="11"/>
      <c r="Y102" s="23"/>
      <c r="Z102" s="11"/>
      <c r="AA102" s="23"/>
      <c r="AB102" s="11"/>
      <c r="AC102" s="23"/>
      <c r="AD102" s="33"/>
      <c r="AE102" s="40"/>
      <c r="AF102" s="11">
        <v>16</v>
      </c>
      <c r="AG102" s="40">
        <v>340</v>
      </c>
      <c r="AH102" s="11"/>
      <c r="AI102" s="40"/>
      <c r="AJ102" s="11"/>
      <c r="AK102" s="40"/>
      <c r="AL102" s="11"/>
      <c r="AM102" s="40"/>
      <c r="AN102" s="11"/>
      <c r="AO102" s="40"/>
      <c r="AP102" s="11"/>
      <c r="AQ102" s="40"/>
      <c r="AR102" s="11"/>
      <c r="AS102" s="40"/>
      <c r="AT102" s="11"/>
      <c r="AU102" s="40"/>
      <c r="AV102" s="11"/>
      <c r="AW102" s="23"/>
      <c r="AX102" s="40"/>
      <c r="AY102" s="40"/>
      <c r="AZ102" s="47">
        <f t="shared" si="6"/>
        <v>48</v>
      </c>
      <c r="BA102" s="40">
        <f t="shared" si="7"/>
        <v>11200</v>
      </c>
      <c r="BB102" s="2">
        <f t="shared" si="8"/>
        <v>233.33333333333334</v>
      </c>
      <c r="BC102" s="30" t="s">
        <v>121</v>
      </c>
      <c r="BD102" s="10" t="s">
        <v>147</v>
      </c>
      <c r="BE102" s="30" t="s">
        <v>26</v>
      </c>
    </row>
    <row r="103" spans="1:57" x14ac:dyDescent="0.2">
      <c r="A103" s="31" t="s">
        <v>122</v>
      </c>
      <c r="B103" s="10" t="s">
        <v>123</v>
      </c>
      <c r="C103" s="31" t="s">
        <v>55</v>
      </c>
      <c r="D103" s="11"/>
      <c r="E103" s="23"/>
      <c r="F103" s="11"/>
      <c r="G103" s="23"/>
      <c r="H103" s="11">
        <v>4</v>
      </c>
      <c r="I103" s="23">
        <v>200</v>
      </c>
      <c r="J103" s="11"/>
      <c r="K103" s="23"/>
      <c r="L103" s="11"/>
      <c r="M103" s="23"/>
      <c r="N103" s="33"/>
      <c r="O103" s="23"/>
      <c r="P103" s="11"/>
      <c r="Q103" s="23"/>
      <c r="R103" s="11"/>
      <c r="S103" s="23"/>
      <c r="T103" s="11"/>
      <c r="U103" s="23"/>
      <c r="V103" s="11"/>
      <c r="W103" s="23"/>
      <c r="X103" s="11"/>
      <c r="Y103" s="23"/>
      <c r="Z103" s="11"/>
      <c r="AA103" s="23"/>
      <c r="AB103" s="11"/>
      <c r="AC103" s="23"/>
      <c r="AD103" s="33"/>
      <c r="AE103" s="40"/>
      <c r="AF103" s="11">
        <v>2</v>
      </c>
      <c r="AG103" s="40">
        <v>200</v>
      </c>
      <c r="AH103" s="11"/>
      <c r="AI103" s="40"/>
      <c r="AJ103" s="11"/>
      <c r="AK103" s="40"/>
      <c r="AL103" s="11"/>
      <c r="AM103" s="40"/>
      <c r="AN103" s="11"/>
      <c r="AO103" s="40"/>
      <c r="AP103" s="11"/>
      <c r="AQ103" s="40"/>
      <c r="AR103" s="11"/>
      <c r="AS103" s="40"/>
      <c r="AT103" s="11"/>
      <c r="AU103" s="40"/>
      <c r="AV103" s="11"/>
      <c r="AW103" s="23"/>
      <c r="AX103" s="40"/>
      <c r="AY103" s="40"/>
      <c r="AZ103" s="47">
        <f t="shared" si="6"/>
        <v>6</v>
      </c>
      <c r="BA103" s="40">
        <f t="shared" si="7"/>
        <v>1200</v>
      </c>
      <c r="BB103" s="2">
        <f t="shared" si="8"/>
        <v>200</v>
      </c>
      <c r="BC103" s="30" t="s">
        <v>122</v>
      </c>
      <c r="BD103" s="10" t="s">
        <v>123</v>
      </c>
      <c r="BE103" s="30" t="s">
        <v>55</v>
      </c>
    </row>
    <row r="104" spans="1:57" x14ac:dyDescent="0.2">
      <c r="A104" s="31" t="s">
        <v>119</v>
      </c>
      <c r="B104" s="10" t="s">
        <v>120</v>
      </c>
      <c r="C104" s="31" t="s">
        <v>55</v>
      </c>
      <c r="D104" s="11"/>
      <c r="E104" s="23"/>
      <c r="F104" s="11"/>
      <c r="G104" s="23"/>
      <c r="H104" s="11">
        <v>4</v>
      </c>
      <c r="I104" s="23">
        <v>75</v>
      </c>
      <c r="J104" s="11"/>
      <c r="K104" s="23"/>
      <c r="L104" s="11"/>
      <c r="M104" s="23"/>
      <c r="N104" s="33"/>
      <c r="O104" s="23"/>
      <c r="P104" s="11"/>
      <c r="Q104" s="23"/>
      <c r="R104" s="11"/>
      <c r="S104" s="23"/>
      <c r="T104" s="11"/>
      <c r="U104" s="23"/>
      <c r="V104" s="11"/>
      <c r="W104" s="23"/>
      <c r="X104" s="11"/>
      <c r="Y104" s="23"/>
      <c r="Z104" s="11"/>
      <c r="AA104" s="23"/>
      <c r="AB104" s="11"/>
      <c r="AC104" s="23"/>
      <c r="AD104" s="11"/>
      <c r="AE104" s="23"/>
      <c r="AF104" s="33"/>
      <c r="AG104" s="40"/>
      <c r="AH104" s="11">
        <v>8</v>
      </c>
      <c r="AI104" s="40">
        <v>355</v>
      </c>
      <c r="AJ104" s="11"/>
      <c r="AK104" s="40"/>
      <c r="AL104" s="11"/>
      <c r="AM104" s="40"/>
      <c r="AN104" s="11"/>
      <c r="AO104" s="40"/>
      <c r="AP104" s="11"/>
      <c r="AQ104" s="40"/>
      <c r="AR104" s="11"/>
      <c r="AS104" s="40"/>
      <c r="AT104" s="11"/>
      <c r="AU104" s="40"/>
      <c r="AV104" s="11"/>
      <c r="AW104" s="23"/>
      <c r="AX104" s="40"/>
      <c r="AY104" s="40"/>
      <c r="AZ104" s="47">
        <f t="shared" si="6"/>
        <v>12</v>
      </c>
      <c r="BA104" s="40">
        <f t="shared" si="7"/>
        <v>3140</v>
      </c>
      <c r="BB104" s="2">
        <f t="shared" si="8"/>
        <v>261.66666666666669</v>
      </c>
      <c r="BC104" s="30" t="s">
        <v>119</v>
      </c>
      <c r="BD104" s="10" t="s">
        <v>120</v>
      </c>
      <c r="BE104" s="30" t="s">
        <v>55</v>
      </c>
    </row>
    <row r="105" spans="1:57" x14ac:dyDescent="0.2">
      <c r="A105" s="31" t="s">
        <v>220</v>
      </c>
      <c r="B105" s="10" t="s">
        <v>9</v>
      </c>
      <c r="C105" s="31" t="s">
        <v>3</v>
      </c>
      <c r="D105" s="11"/>
      <c r="E105" s="23"/>
      <c r="F105" s="11"/>
      <c r="G105" s="23"/>
      <c r="H105" s="11"/>
      <c r="I105" s="23"/>
      <c r="J105" s="11"/>
      <c r="K105" s="23"/>
      <c r="L105" s="11"/>
      <c r="M105" s="23"/>
      <c r="N105" s="33"/>
      <c r="O105" s="23"/>
      <c r="P105" s="11"/>
      <c r="Q105" s="23"/>
      <c r="R105" s="11"/>
      <c r="S105" s="23"/>
      <c r="T105" s="11"/>
      <c r="U105" s="23"/>
      <c r="V105" s="11"/>
      <c r="W105" s="23"/>
      <c r="X105" s="11"/>
      <c r="Y105" s="23"/>
      <c r="Z105" s="11"/>
      <c r="AA105" s="23"/>
      <c r="AB105" s="11"/>
      <c r="AC105" s="23"/>
      <c r="AD105" s="11">
        <v>1</v>
      </c>
      <c r="AE105" s="23">
        <v>14500</v>
      </c>
      <c r="AF105" s="11"/>
      <c r="AG105" s="23"/>
      <c r="AH105" s="11"/>
      <c r="AI105" s="23"/>
      <c r="AJ105" s="11"/>
      <c r="AK105" s="23"/>
      <c r="AL105" s="11"/>
      <c r="AM105" s="23"/>
      <c r="AN105" s="11"/>
      <c r="AO105" s="23"/>
      <c r="AP105" s="11"/>
      <c r="AQ105" s="23"/>
      <c r="AR105" s="11"/>
      <c r="AS105" s="23"/>
      <c r="AT105" s="11"/>
      <c r="AU105" s="23"/>
      <c r="AV105" s="11"/>
      <c r="AW105" s="23"/>
      <c r="AX105" s="40"/>
      <c r="AY105" s="40"/>
      <c r="AZ105" s="47">
        <f t="shared" si="6"/>
        <v>1</v>
      </c>
      <c r="BA105" s="40">
        <f t="shared" si="7"/>
        <v>14500</v>
      </c>
      <c r="BB105" s="2">
        <f t="shared" si="8"/>
        <v>14500</v>
      </c>
      <c r="BC105" s="30"/>
      <c r="BD105" s="10" t="s">
        <v>9</v>
      </c>
      <c r="BE105" s="30"/>
    </row>
    <row r="106" spans="1:57" x14ac:dyDescent="0.2">
      <c r="A106" s="31" t="s">
        <v>238</v>
      </c>
      <c r="B106" s="10" t="s">
        <v>239</v>
      </c>
      <c r="C106" s="31" t="s">
        <v>240</v>
      </c>
      <c r="D106" s="11"/>
      <c r="E106" s="23"/>
      <c r="F106" s="11"/>
      <c r="G106" s="23"/>
      <c r="H106" s="11"/>
      <c r="I106" s="23"/>
      <c r="J106" s="11"/>
      <c r="K106" s="23"/>
      <c r="L106" s="11"/>
      <c r="M106" s="23"/>
      <c r="N106" s="33"/>
      <c r="O106" s="23"/>
      <c r="P106" s="11"/>
      <c r="Q106" s="23"/>
      <c r="R106" s="11"/>
      <c r="S106" s="23"/>
      <c r="T106" s="11"/>
      <c r="U106" s="23"/>
      <c r="V106" s="11"/>
      <c r="W106" s="23"/>
      <c r="X106" s="11"/>
      <c r="Y106" s="23"/>
      <c r="Z106" s="11"/>
      <c r="AA106" s="23"/>
      <c r="AB106" s="11"/>
      <c r="AC106" s="23"/>
      <c r="AD106" s="11"/>
      <c r="AE106" s="23"/>
      <c r="AF106" s="11"/>
      <c r="AG106" s="23"/>
      <c r="AH106" s="11"/>
      <c r="AI106" s="23"/>
      <c r="AJ106" s="11"/>
      <c r="AK106" s="23"/>
      <c r="AL106" s="11">
        <v>8.9</v>
      </c>
      <c r="AM106" s="23">
        <v>150</v>
      </c>
      <c r="AN106" s="11"/>
      <c r="AO106" s="23"/>
      <c r="AP106" s="11"/>
      <c r="AQ106" s="23"/>
      <c r="AR106" s="11"/>
      <c r="AS106" s="23"/>
      <c r="AT106" s="11"/>
      <c r="AU106" s="23"/>
      <c r="AV106" s="11"/>
      <c r="AW106" s="23"/>
      <c r="AX106" s="40"/>
      <c r="AY106" s="40"/>
      <c r="AZ106" s="47">
        <f t="shared" si="6"/>
        <v>8.9</v>
      </c>
      <c r="BA106" s="40">
        <f t="shared" si="7"/>
        <v>1335</v>
      </c>
      <c r="BB106" s="2">
        <f t="shared" si="8"/>
        <v>150</v>
      </c>
      <c r="BC106" s="30"/>
      <c r="BD106" s="10" t="s">
        <v>239</v>
      </c>
      <c r="BE106" s="30"/>
    </row>
    <row r="107" spans="1:57" x14ac:dyDescent="0.2">
      <c r="A107" s="31" t="s">
        <v>62</v>
      </c>
      <c r="B107" s="10" t="s">
        <v>63</v>
      </c>
      <c r="C107" s="31" t="s">
        <v>27</v>
      </c>
      <c r="D107" s="11">
        <v>600</v>
      </c>
      <c r="E107" s="23">
        <v>1.8</v>
      </c>
      <c r="F107" s="11">
        <v>800</v>
      </c>
      <c r="G107" s="23">
        <v>1.8</v>
      </c>
      <c r="H107" s="11">
        <v>560</v>
      </c>
      <c r="I107" s="23">
        <v>1.9</v>
      </c>
      <c r="J107" s="11">
        <v>400</v>
      </c>
      <c r="K107" s="23">
        <v>4</v>
      </c>
      <c r="L107" s="11">
        <v>800</v>
      </c>
      <c r="M107" s="23">
        <v>1.6</v>
      </c>
      <c r="N107" s="33">
        <v>800</v>
      </c>
      <c r="O107" s="23">
        <v>1.6</v>
      </c>
      <c r="P107" s="11"/>
      <c r="Q107" s="23"/>
      <c r="R107" s="11">
        <v>800</v>
      </c>
      <c r="S107" s="23">
        <v>1.6</v>
      </c>
      <c r="T107" s="11">
        <v>300</v>
      </c>
      <c r="U107" s="23">
        <v>2.41</v>
      </c>
      <c r="V107" s="11">
        <v>600</v>
      </c>
      <c r="W107" s="23">
        <v>2</v>
      </c>
      <c r="X107" s="11">
        <v>800</v>
      </c>
      <c r="Y107" s="23">
        <v>2</v>
      </c>
      <c r="Z107" s="11">
        <v>800</v>
      </c>
      <c r="AA107" s="23">
        <v>3</v>
      </c>
      <c r="AB107" s="11">
        <v>800</v>
      </c>
      <c r="AC107" s="23">
        <v>1.7</v>
      </c>
      <c r="AD107" s="11">
        <v>600</v>
      </c>
      <c r="AE107" s="23">
        <v>3</v>
      </c>
      <c r="AF107" s="11">
        <v>620</v>
      </c>
      <c r="AG107" s="23">
        <v>1.8</v>
      </c>
      <c r="AH107" s="11">
        <v>800</v>
      </c>
      <c r="AI107" s="23">
        <v>1.8</v>
      </c>
      <c r="AJ107" s="11">
        <v>300</v>
      </c>
      <c r="AK107" s="23">
        <v>3.5</v>
      </c>
      <c r="AL107" s="11">
        <v>800</v>
      </c>
      <c r="AM107" s="23">
        <v>2</v>
      </c>
      <c r="AN107" s="11">
        <v>800</v>
      </c>
      <c r="AO107" s="23">
        <v>2</v>
      </c>
      <c r="AP107" s="11">
        <v>800</v>
      </c>
      <c r="AQ107" s="23">
        <v>2.5</v>
      </c>
      <c r="AR107" s="11">
        <v>800</v>
      </c>
      <c r="AS107" s="23">
        <v>2.5</v>
      </c>
      <c r="AT107" s="11"/>
      <c r="AU107" s="23"/>
      <c r="AV107" s="11"/>
      <c r="AW107" s="23"/>
      <c r="AX107" s="40"/>
      <c r="AY107" s="40"/>
      <c r="AZ107" s="47">
        <f t="shared" si="6"/>
        <v>13580</v>
      </c>
      <c r="BA107" s="40">
        <f t="shared" si="7"/>
        <v>28913</v>
      </c>
      <c r="BB107" s="2">
        <f t="shared" si="8"/>
        <v>2.1290868924889543</v>
      </c>
      <c r="BC107" s="30" t="s">
        <v>62</v>
      </c>
      <c r="BD107" s="10" t="s">
        <v>63</v>
      </c>
      <c r="BE107" s="30" t="s">
        <v>27</v>
      </c>
    </row>
    <row r="108" spans="1:57" ht="13.5" thickBot="1" x14ac:dyDescent="0.25">
      <c r="A108" s="82" t="s">
        <v>124</v>
      </c>
      <c r="B108" s="27" t="s">
        <v>125</v>
      </c>
      <c r="C108" s="82" t="s">
        <v>27</v>
      </c>
      <c r="D108" s="83"/>
      <c r="E108" s="43"/>
      <c r="F108" s="83"/>
      <c r="G108" s="43"/>
      <c r="H108" s="83"/>
      <c r="I108" s="43"/>
      <c r="J108" s="83"/>
      <c r="K108" s="43"/>
      <c r="L108" s="83"/>
      <c r="M108" s="43"/>
      <c r="N108" s="84"/>
      <c r="O108" s="43"/>
      <c r="P108" s="83"/>
      <c r="Q108" s="43"/>
      <c r="R108" s="83"/>
      <c r="S108" s="43"/>
      <c r="T108" s="83"/>
      <c r="U108" s="43"/>
      <c r="V108" s="83">
        <v>600</v>
      </c>
      <c r="W108" s="43">
        <v>1</v>
      </c>
      <c r="X108" s="83"/>
      <c r="Y108" s="43"/>
      <c r="Z108" s="83"/>
      <c r="AA108" s="43"/>
      <c r="AB108" s="83"/>
      <c r="AC108" s="43"/>
      <c r="AD108" s="83"/>
      <c r="AE108" s="43"/>
      <c r="AF108" s="83">
        <v>620</v>
      </c>
      <c r="AG108" s="43">
        <v>0.8</v>
      </c>
      <c r="AH108" s="83"/>
      <c r="AI108" s="43"/>
      <c r="AJ108" s="83"/>
      <c r="AK108" s="43"/>
      <c r="AL108" s="83"/>
      <c r="AM108" s="43"/>
      <c r="AN108" s="83"/>
      <c r="AO108" s="43"/>
      <c r="AP108" s="83"/>
      <c r="AQ108" s="43"/>
      <c r="AR108" s="83"/>
      <c r="AS108" s="43"/>
      <c r="AT108" s="83"/>
      <c r="AU108" s="43"/>
      <c r="AV108" s="83"/>
      <c r="AW108" s="43"/>
      <c r="AX108" s="79"/>
      <c r="AY108" s="79"/>
      <c r="AZ108" s="78">
        <f t="shared" si="6"/>
        <v>1220</v>
      </c>
      <c r="BA108" s="79">
        <f t="shared" si="7"/>
        <v>1096</v>
      </c>
      <c r="BB108" s="86">
        <f t="shared" si="8"/>
        <v>0.89836065573770496</v>
      </c>
      <c r="BC108" s="81" t="s">
        <v>124</v>
      </c>
      <c r="BD108" s="27" t="s">
        <v>125</v>
      </c>
      <c r="BE108" s="30" t="s">
        <v>27</v>
      </c>
    </row>
    <row r="109" spans="1:57" x14ac:dyDescent="0.2">
      <c r="E109" s="46"/>
      <c r="G109" s="46"/>
      <c r="I109" s="46"/>
      <c r="K109" s="46"/>
      <c r="M109" s="46"/>
      <c r="O109" s="46"/>
      <c r="Q109" s="46"/>
      <c r="S109" s="46"/>
      <c r="U109" s="46"/>
      <c r="W109" s="46"/>
      <c r="Y109" s="46"/>
      <c r="AA109" s="46"/>
      <c r="AC109" s="46"/>
      <c r="AE109" s="46"/>
      <c r="AG109" s="46"/>
      <c r="AI109" s="46"/>
      <c r="AK109" s="46"/>
      <c r="AM109" s="46"/>
      <c r="AO109" s="46"/>
      <c r="AQ109" s="46"/>
      <c r="AS109" s="46"/>
      <c r="AU109" s="46"/>
      <c r="AW109" s="46"/>
      <c r="AX109" s="46"/>
      <c r="AY109" s="46"/>
    </row>
    <row r="110" spans="1:57" x14ac:dyDescent="0.2">
      <c r="E110" s="46"/>
      <c r="G110" s="46"/>
      <c r="I110" s="46"/>
      <c r="K110" s="46"/>
      <c r="M110" s="46"/>
      <c r="O110" s="46"/>
      <c r="Q110" s="46"/>
      <c r="S110" s="46"/>
      <c r="U110" s="46"/>
      <c r="W110" s="46"/>
      <c r="Y110" s="46"/>
      <c r="AA110" s="46"/>
      <c r="AC110" s="46"/>
      <c r="AE110" s="46"/>
      <c r="AG110" s="46"/>
      <c r="AI110" s="46"/>
      <c r="AK110" s="46"/>
      <c r="AM110" s="46"/>
      <c r="AO110" s="46"/>
      <c r="AQ110" s="46"/>
      <c r="AS110" s="46"/>
      <c r="AU110" s="46"/>
      <c r="AW110" s="46"/>
      <c r="AX110" s="46"/>
      <c r="AY110" s="46"/>
    </row>
    <row r="111" spans="1:57" x14ac:dyDescent="0.2">
      <c r="E111" s="46"/>
      <c r="G111" s="46"/>
      <c r="I111" s="46"/>
      <c r="K111" s="46"/>
      <c r="M111" s="46"/>
      <c r="O111" s="46"/>
      <c r="Q111" s="46"/>
      <c r="S111" s="46"/>
      <c r="U111" s="46"/>
      <c r="W111" s="46"/>
      <c r="Y111" s="46"/>
      <c r="AA111" s="46"/>
      <c r="AC111" s="46"/>
      <c r="AE111" s="46"/>
      <c r="AG111" s="46"/>
      <c r="AI111" s="46"/>
      <c r="AK111" s="46"/>
      <c r="AM111" s="46"/>
      <c r="AO111" s="46"/>
      <c r="AQ111" s="46"/>
      <c r="AS111" s="46"/>
      <c r="AU111" s="46"/>
      <c r="AW111" s="46"/>
      <c r="AX111" s="46"/>
      <c r="AY111" s="46"/>
    </row>
    <row r="112" spans="1:57" x14ac:dyDescent="0.2">
      <c r="E112" s="46"/>
      <c r="G112" s="46"/>
      <c r="I112" s="46"/>
      <c r="K112" s="46"/>
      <c r="M112" s="46"/>
      <c r="O112" s="46"/>
      <c r="Q112" s="46"/>
      <c r="S112" s="46"/>
      <c r="U112" s="46"/>
      <c r="W112" s="46"/>
      <c r="Y112" s="46"/>
      <c r="AA112" s="46"/>
      <c r="AC112" s="46"/>
      <c r="AE112" s="46"/>
      <c r="AG112" s="46"/>
      <c r="AI112" s="46"/>
      <c r="AK112" s="46"/>
      <c r="AM112" s="46"/>
      <c r="AO112" s="46"/>
      <c r="AQ112" s="46"/>
      <c r="AS112" s="46"/>
      <c r="AU112" s="46"/>
      <c r="AW112" s="46"/>
      <c r="AX112" s="46"/>
      <c r="AY112" s="46"/>
    </row>
    <row r="113" spans="5:51" x14ac:dyDescent="0.2">
      <c r="E113" s="46"/>
      <c r="G113" s="46"/>
      <c r="I113" s="46"/>
      <c r="K113" s="46"/>
      <c r="M113" s="46"/>
      <c r="O113" s="46"/>
      <c r="Q113" s="46"/>
      <c r="S113" s="46"/>
      <c r="U113" s="46"/>
      <c r="W113" s="46"/>
      <c r="Y113" s="46"/>
      <c r="AA113" s="46"/>
      <c r="AC113" s="46"/>
      <c r="AE113" s="46"/>
      <c r="AG113" s="46"/>
      <c r="AI113" s="46"/>
      <c r="AK113" s="46"/>
      <c r="AM113" s="46"/>
      <c r="AO113" s="46"/>
      <c r="AQ113" s="46"/>
      <c r="AS113" s="46"/>
      <c r="AU113" s="46"/>
      <c r="AW113" s="46"/>
      <c r="AX113" s="46"/>
      <c r="AY113" s="46"/>
    </row>
    <row r="114" spans="5:51" x14ac:dyDescent="0.2">
      <c r="E114" s="46"/>
      <c r="G114" s="46"/>
      <c r="I114" s="46"/>
      <c r="K114" s="46"/>
      <c r="M114" s="46"/>
      <c r="O114" s="46"/>
      <c r="Q114" s="46"/>
      <c r="S114" s="46"/>
      <c r="U114" s="46"/>
      <c r="W114" s="46"/>
      <c r="Y114" s="46"/>
      <c r="AA114" s="46"/>
      <c r="AC114" s="46"/>
      <c r="AE114" s="46"/>
      <c r="AG114" s="46"/>
      <c r="AI114" s="46"/>
      <c r="AK114" s="46"/>
      <c r="AM114" s="46"/>
      <c r="AO114" s="46"/>
      <c r="AQ114" s="46"/>
      <c r="AS114" s="46"/>
      <c r="AU114" s="46"/>
      <c r="AW114" s="46"/>
      <c r="AX114" s="46"/>
      <c r="AY114" s="46"/>
    </row>
    <row r="115" spans="5:51" x14ac:dyDescent="0.2">
      <c r="E115" s="46"/>
      <c r="G115" s="46"/>
      <c r="I115" s="46"/>
      <c r="K115" s="46"/>
      <c r="M115" s="46"/>
      <c r="O115" s="46"/>
      <c r="Q115" s="46"/>
      <c r="S115" s="46"/>
      <c r="U115" s="46"/>
      <c r="W115" s="46"/>
      <c r="Y115" s="46"/>
      <c r="AA115" s="46"/>
      <c r="AC115" s="46"/>
      <c r="AE115" s="46"/>
      <c r="AG115" s="46"/>
      <c r="AI115" s="46"/>
      <c r="AK115" s="46"/>
      <c r="AM115" s="46"/>
      <c r="AO115" s="46"/>
      <c r="AQ115" s="46"/>
      <c r="AS115" s="46"/>
      <c r="AU115" s="46"/>
      <c r="AW115" s="46"/>
      <c r="AX115" s="46"/>
      <c r="AY115" s="46"/>
    </row>
    <row r="116" spans="5:51" x14ac:dyDescent="0.2">
      <c r="E116" s="46"/>
      <c r="G116" s="46"/>
      <c r="I116" s="46"/>
      <c r="K116" s="46"/>
      <c r="M116" s="46"/>
      <c r="O116" s="46"/>
      <c r="Q116" s="46"/>
      <c r="S116" s="46"/>
      <c r="U116" s="46"/>
      <c r="W116" s="46"/>
      <c r="Y116" s="46"/>
      <c r="AA116" s="46"/>
      <c r="AC116" s="46"/>
      <c r="AE116" s="46"/>
      <c r="AG116" s="46"/>
      <c r="AI116" s="46"/>
      <c r="AK116" s="46"/>
      <c r="AM116" s="46"/>
      <c r="AO116" s="46"/>
      <c r="AQ116" s="46"/>
      <c r="AS116" s="46"/>
      <c r="AU116" s="46"/>
      <c r="AW116" s="46"/>
      <c r="AX116" s="46"/>
      <c r="AY116" s="46"/>
    </row>
    <row r="117" spans="5:51" x14ac:dyDescent="0.2">
      <c r="E117" s="46"/>
      <c r="G117" s="46"/>
      <c r="I117" s="46"/>
      <c r="K117" s="46"/>
      <c r="M117" s="46"/>
      <c r="O117" s="46"/>
      <c r="Q117" s="46"/>
      <c r="S117" s="46"/>
      <c r="U117" s="46"/>
      <c r="W117" s="46"/>
      <c r="Y117" s="46"/>
      <c r="AA117" s="46"/>
      <c r="AC117" s="46"/>
      <c r="AE117" s="46"/>
      <c r="AG117" s="46"/>
      <c r="AI117" s="46"/>
      <c r="AK117" s="46"/>
      <c r="AM117" s="46"/>
      <c r="AO117" s="46"/>
      <c r="AQ117" s="46"/>
      <c r="AS117" s="46"/>
      <c r="AU117" s="46"/>
      <c r="AW117" s="46"/>
      <c r="AX117" s="46"/>
      <c r="AY117" s="46"/>
    </row>
    <row r="118" spans="5:51" x14ac:dyDescent="0.2">
      <c r="E118" s="46"/>
      <c r="G118" s="46"/>
      <c r="I118" s="46"/>
      <c r="K118" s="46"/>
      <c r="M118" s="46"/>
      <c r="O118" s="46"/>
      <c r="Q118" s="46"/>
      <c r="S118" s="46"/>
      <c r="U118" s="46"/>
      <c r="W118" s="46"/>
      <c r="Y118" s="46"/>
      <c r="AA118" s="46"/>
      <c r="AC118" s="46"/>
      <c r="AE118" s="46"/>
      <c r="AG118" s="46"/>
      <c r="AI118" s="46"/>
      <c r="AK118" s="46"/>
      <c r="AM118" s="46"/>
      <c r="AO118" s="46"/>
      <c r="AQ118" s="46"/>
      <c r="AS118" s="46"/>
      <c r="AU118" s="46"/>
      <c r="AW118" s="46"/>
      <c r="AX118" s="46"/>
      <c r="AY118" s="46"/>
    </row>
    <row r="119" spans="5:51" x14ac:dyDescent="0.2">
      <c r="E119" s="46"/>
      <c r="G119" s="46"/>
      <c r="I119" s="46"/>
      <c r="K119" s="46"/>
      <c r="M119" s="46"/>
      <c r="O119" s="46"/>
      <c r="Q119" s="46"/>
      <c r="S119" s="46"/>
      <c r="U119" s="46"/>
      <c r="W119" s="46"/>
      <c r="Y119" s="46"/>
      <c r="AA119" s="46"/>
      <c r="AC119" s="46"/>
      <c r="AE119" s="46"/>
      <c r="AG119" s="46"/>
      <c r="AI119" s="46"/>
      <c r="AK119" s="46"/>
      <c r="AM119" s="46"/>
      <c r="AO119" s="46"/>
      <c r="AQ119" s="46"/>
      <c r="AS119" s="46"/>
      <c r="AU119" s="46"/>
      <c r="AW119" s="46"/>
      <c r="AX119" s="46"/>
      <c r="AY119" s="46"/>
    </row>
    <row r="120" spans="5:51" x14ac:dyDescent="0.2">
      <c r="E120" s="46"/>
      <c r="G120" s="46"/>
      <c r="I120" s="46"/>
      <c r="K120" s="46"/>
      <c r="M120" s="46"/>
      <c r="O120" s="46"/>
      <c r="Q120" s="46"/>
      <c r="S120" s="46"/>
      <c r="U120" s="46"/>
      <c r="W120" s="46"/>
      <c r="Y120" s="46"/>
      <c r="AA120" s="46"/>
      <c r="AC120" s="46"/>
      <c r="AE120" s="46"/>
      <c r="AG120" s="46"/>
      <c r="AI120" s="46"/>
      <c r="AK120" s="46"/>
      <c r="AM120" s="46"/>
      <c r="AO120" s="46"/>
      <c r="AQ120" s="46"/>
      <c r="AS120" s="46"/>
      <c r="AU120" s="46"/>
      <c r="AW120" s="46"/>
      <c r="AX120" s="46"/>
      <c r="AY120" s="46"/>
    </row>
    <row r="121" spans="5:51" x14ac:dyDescent="0.2">
      <c r="E121" s="46"/>
      <c r="G121" s="46"/>
      <c r="I121" s="46"/>
      <c r="K121" s="46"/>
      <c r="M121" s="46"/>
      <c r="O121" s="46"/>
      <c r="Q121" s="46"/>
      <c r="S121" s="46"/>
      <c r="U121" s="46"/>
      <c r="W121" s="46"/>
      <c r="Y121" s="46"/>
      <c r="AA121" s="46"/>
      <c r="AC121" s="46"/>
      <c r="AE121" s="46"/>
      <c r="AG121" s="46"/>
      <c r="AI121" s="46"/>
      <c r="AK121" s="46"/>
      <c r="AM121" s="46"/>
      <c r="AO121" s="46"/>
      <c r="AQ121" s="46"/>
      <c r="AS121" s="46"/>
      <c r="AU121" s="46"/>
      <c r="AW121" s="46"/>
      <c r="AX121" s="46"/>
      <c r="AY121" s="46"/>
    </row>
    <row r="122" spans="5:51" x14ac:dyDescent="0.2">
      <c r="E122" s="46"/>
      <c r="G122" s="46"/>
      <c r="I122" s="46"/>
      <c r="K122" s="46"/>
      <c r="M122" s="46"/>
      <c r="O122" s="46"/>
      <c r="Q122" s="46"/>
      <c r="S122" s="46"/>
      <c r="U122" s="46"/>
      <c r="W122" s="46"/>
      <c r="Y122" s="46"/>
      <c r="AA122" s="46"/>
      <c r="AC122" s="46"/>
      <c r="AE122" s="46"/>
      <c r="AG122" s="46"/>
      <c r="AI122" s="46"/>
      <c r="AK122" s="46"/>
      <c r="AM122" s="46"/>
      <c r="AO122" s="46"/>
      <c r="AQ122" s="46"/>
      <c r="AS122" s="46"/>
      <c r="AU122" s="46"/>
      <c r="AW122" s="46"/>
      <c r="AX122" s="46"/>
      <c r="AY122" s="46"/>
    </row>
    <row r="123" spans="5:51" x14ac:dyDescent="0.2">
      <c r="E123" s="46"/>
      <c r="G123" s="46"/>
      <c r="I123" s="46"/>
      <c r="K123" s="46"/>
      <c r="M123" s="46"/>
      <c r="O123" s="46"/>
      <c r="Q123" s="46"/>
      <c r="S123" s="46"/>
      <c r="U123" s="46"/>
      <c r="W123" s="46"/>
      <c r="Y123" s="46"/>
      <c r="AA123" s="46"/>
      <c r="AC123" s="46"/>
      <c r="AE123" s="46"/>
      <c r="AG123" s="46"/>
      <c r="AI123" s="46"/>
      <c r="AK123" s="46"/>
      <c r="AM123" s="46"/>
      <c r="AO123" s="46"/>
      <c r="AQ123" s="46"/>
      <c r="AS123" s="46"/>
      <c r="AU123" s="46"/>
      <c r="AW123" s="46"/>
      <c r="AX123" s="46"/>
      <c r="AY123" s="46"/>
    </row>
    <row r="124" spans="5:51" x14ac:dyDescent="0.2">
      <c r="E124" s="46"/>
      <c r="G124" s="46"/>
      <c r="I124" s="46"/>
      <c r="K124" s="46"/>
      <c r="M124" s="46"/>
      <c r="O124" s="46"/>
      <c r="Q124" s="46"/>
      <c r="S124" s="46"/>
      <c r="U124" s="46"/>
      <c r="W124" s="46"/>
      <c r="Y124" s="46"/>
      <c r="AA124" s="46"/>
      <c r="AC124" s="46"/>
      <c r="AE124" s="46"/>
      <c r="AG124" s="46"/>
      <c r="AI124" s="46"/>
      <c r="AK124" s="46"/>
      <c r="AM124" s="46"/>
      <c r="AO124" s="46"/>
      <c r="AQ124" s="46"/>
      <c r="AS124" s="46"/>
      <c r="AU124" s="46"/>
      <c r="AW124" s="46"/>
      <c r="AX124" s="46"/>
      <c r="AY124" s="46"/>
    </row>
    <row r="125" spans="5:51" x14ac:dyDescent="0.2">
      <c r="E125" s="46"/>
      <c r="G125" s="46"/>
      <c r="I125" s="46"/>
      <c r="K125" s="46"/>
      <c r="M125" s="46"/>
      <c r="O125" s="46"/>
      <c r="Q125" s="46"/>
      <c r="S125" s="46"/>
      <c r="U125" s="46"/>
      <c r="W125" s="46"/>
      <c r="Y125" s="46"/>
      <c r="AA125" s="46"/>
      <c r="AC125" s="46"/>
      <c r="AE125" s="46"/>
      <c r="AG125" s="46"/>
      <c r="AI125" s="46"/>
      <c r="AK125" s="46"/>
      <c r="AM125" s="46"/>
      <c r="AO125" s="46"/>
      <c r="AQ125" s="46"/>
      <c r="AS125" s="46"/>
      <c r="AU125" s="46"/>
      <c r="AW125" s="46"/>
      <c r="AX125" s="46"/>
      <c r="AY125" s="46"/>
    </row>
    <row r="126" spans="5:51" x14ac:dyDescent="0.2">
      <c r="E126" s="46"/>
      <c r="G126" s="46"/>
      <c r="I126" s="46"/>
      <c r="K126" s="46"/>
      <c r="M126" s="46"/>
      <c r="O126" s="46"/>
      <c r="Q126" s="46"/>
      <c r="S126" s="46"/>
      <c r="U126" s="46"/>
      <c r="W126" s="46"/>
      <c r="Y126" s="46"/>
      <c r="AA126" s="46"/>
      <c r="AC126" s="46"/>
      <c r="AE126" s="46"/>
      <c r="AG126" s="46"/>
      <c r="AI126" s="46"/>
      <c r="AK126" s="46"/>
      <c r="AM126" s="46"/>
      <c r="AO126" s="46"/>
      <c r="AQ126" s="46"/>
      <c r="AS126" s="46"/>
      <c r="AU126" s="46"/>
      <c r="AW126" s="46"/>
      <c r="AX126" s="46"/>
      <c r="AY126" s="46"/>
    </row>
    <row r="127" spans="5:51" x14ac:dyDescent="0.2">
      <c r="E127" s="46"/>
      <c r="G127" s="46"/>
      <c r="I127" s="46"/>
      <c r="K127" s="46"/>
      <c r="M127" s="46"/>
      <c r="O127" s="46"/>
      <c r="Q127" s="46"/>
      <c r="S127" s="46"/>
      <c r="U127" s="46"/>
      <c r="W127" s="46"/>
      <c r="Y127" s="46"/>
      <c r="AA127" s="46"/>
      <c r="AC127" s="46"/>
      <c r="AE127" s="46"/>
      <c r="AG127" s="46"/>
      <c r="AI127" s="46"/>
      <c r="AK127" s="46"/>
      <c r="AM127" s="46"/>
      <c r="AO127" s="46"/>
      <c r="AQ127" s="46"/>
      <c r="AS127" s="46"/>
      <c r="AU127" s="46"/>
      <c r="AW127" s="46"/>
      <c r="AX127" s="46"/>
      <c r="AY127" s="46"/>
    </row>
    <row r="128" spans="5:51" x14ac:dyDescent="0.2">
      <c r="E128" s="46"/>
      <c r="G128" s="46"/>
      <c r="I128" s="46"/>
      <c r="K128" s="46"/>
      <c r="M128" s="46"/>
      <c r="O128" s="46"/>
      <c r="Q128" s="46"/>
      <c r="S128" s="46"/>
      <c r="U128" s="46"/>
      <c r="W128" s="46"/>
      <c r="Y128" s="46"/>
      <c r="AA128" s="46"/>
      <c r="AC128" s="46"/>
      <c r="AE128" s="46"/>
      <c r="AG128" s="46"/>
      <c r="AI128" s="46"/>
      <c r="AK128" s="46"/>
      <c r="AM128" s="46"/>
      <c r="AO128" s="46"/>
      <c r="AQ128" s="46"/>
      <c r="AS128" s="46"/>
      <c r="AU128" s="46"/>
      <c r="AW128" s="46"/>
      <c r="AX128" s="46"/>
      <c r="AY128" s="46"/>
    </row>
    <row r="129" spans="5:51" x14ac:dyDescent="0.2">
      <c r="E129" s="46"/>
      <c r="G129" s="46"/>
      <c r="I129" s="46"/>
      <c r="K129" s="46"/>
      <c r="M129" s="46"/>
      <c r="O129" s="46"/>
      <c r="Q129" s="46"/>
      <c r="S129" s="46"/>
      <c r="U129" s="46"/>
      <c r="W129" s="46"/>
      <c r="Y129" s="46"/>
      <c r="AA129" s="46"/>
      <c r="AC129" s="46"/>
      <c r="AE129" s="46"/>
      <c r="AG129" s="46"/>
      <c r="AI129" s="46"/>
      <c r="AK129" s="46"/>
      <c r="AM129" s="46"/>
      <c r="AO129" s="46"/>
      <c r="AQ129" s="46"/>
      <c r="AS129" s="46"/>
      <c r="AU129" s="46"/>
      <c r="AW129" s="46"/>
      <c r="AX129" s="46"/>
      <c r="AY129" s="46"/>
    </row>
    <row r="130" spans="5:51" x14ac:dyDescent="0.2">
      <c r="E130" s="46"/>
      <c r="G130" s="46"/>
      <c r="I130" s="46"/>
      <c r="K130" s="46"/>
      <c r="M130" s="46"/>
      <c r="O130" s="46"/>
      <c r="Q130" s="46"/>
      <c r="S130" s="46"/>
      <c r="U130" s="46"/>
      <c r="W130" s="46"/>
      <c r="Y130" s="46"/>
      <c r="AA130" s="46"/>
      <c r="AC130" s="46"/>
      <c r="AE130" s="46"/>
      <c r="AG130" s="46"/>
      <c r="AI130" s="46"/>
      <c r="AK130" s="46"/>
      <c r="AM130" s="46"/>
      <c r="AO130" s="46"/>
      <c r="AQ130" s="46"/>
      <c r="AS130" s="46"/>
      <c r="AU130" s="46"/>
      <c r="AW130" s="46"/>
      <c r="AX130" s="46"/>
      <c r="AY130" s="46"/>
    </row>
    <row r="131" spans="5:51" x14ac:dyDescent="0.2">
      <c r="E131" s="46"/>
      <c r="G131" s="46"/>
      <c r="I131" s="46"/>
      <c r="K131" s="46"/>
      <c r="M131" s="46"/>
      <c r="O131" s="46"/>
      <c r="Q131" s="46"/>
      <c r="S131" s="46"/>
      <c r="U131" s="46"/>
      <c r="W131" s="46"/>
      <c r="Y131" s="46"/>
      <c r="AA131" s="46"/>
      <c r="AC131" s="46"/>
      <c r="AE131" s="46"/>
      <c r="AG131" s="46"/>
      <c r="AI131" s="46"/>
      <c r="AK131" s="46"/>
      <c r="AM131" s="46"/>
      <c r="AO131" s="46"/>
      <c r="AQ131" s="46"/>
      <c r="AS131" s="46"/>
      <c r="AU131" s="46"/>
      <c r="AW131" s="46"/>
      <c r="AX131" s="46"/>
      <c r="AY131" s="46"/>
    </row>
    <row r="132" spans="5:51" x14ac:dyDescent="0.2">
      <c r="E132" s="46"/>
      <c r="G132" s="46"/>
      <c r="I132" s="46"/>
      <c r="K132" s="46"/>
      <c r="M132" s="46"/>
      <c r="O132" s="46"/>
      <c r="Q132" s="46"/>
      <c r="S132" s="46"/>
      <c r="U132" s="46"/>
      <c r="W132" s="46"/>
      <c r="Y132" s="46"/>
      <c r="AA132" s="46"/>
      <c r="AC132" s="46"/>
      <c r="AE132" s="46"/>
      <c r="AG132" s="46"/>
      <c r="AI132" s="46"/>
      <c r="AK132" s="46"/>
      <c r="AM132" s="46"/>
      <c r="AO132" s="46"/>
      <c r="AQ132" s="46"/>
      <c r="AS132" s="46"/>
      <c r="AU132" s="46"/>
      <c r="AW132" s="46"/>
      <c r="AX132" s="46"/>
      <c r="AY132" s="46"/>
    </row>
    <row r="133" spans="5:51" x14ac:dyDescent="0.2">
      <c r="E133" s="46"/>
      <c r="G133" s="46"/>
      <c r="I133" s="46"/>
      <c r="K133" s="46"/>
      <c r="M133" s="46"/>
      <c r="O133" s="46"/>
      <c r="Q133" s="46"/>
      <c r="S133" s="46"/>
      <c r="U133" s="46"/>
      <c r="W133" s="46"/>
      <c r="Y133" s="46"/>
      <c r="AA133" s="46"/>
      <c r="AC133" s="46"/>
      <c r="AE133" s="46"/>
      <c r="AG133" s="46"/>
      <c r="AI133" s="46"/>
      <c r="AK133" s="46"/>
      <c r="AM133" s="46"/>
      <c r="AO133" s="46"/>
      <c r="AQ133" s="46"/>
      <c r="AS133" s="46"/>
      <c r="AU133" s="46"/>
      <c r="AW133" s="46"/>
      <c r="AX133" s="46"/>
      <c r="AY133" s="46"/>
    </row>
    <row r="134" spans="5:51" x14ac:dyDescent="0.2">
      <c r="E134" s="46"/>
      <c r="G134" s="46"/>
      <c r="I134" s="46"/>
      <c r="K134" s="46"/>
      <c r="M134" s="46"/>
      <c r="O134" s="46"/>
      <c r="Q134" s="46"/>
      <c r="S134" s="46"/>
      <c r="U134" s="46"/>
      <c r="W134" s="46"/>
      <c r="Y134" s="46"/>
      <c r="AA134" s="46"/>
      <c r="AC134" s="46"/>
      <c r="AE134" s="46"/>
      <c r="AG134" s="46"/>
      <c r="AI134" s="46"/>
      <c r="AK134" s="46"/>
      <c r="AM134" s="46"/>
      <c r="AO134" s="46"/>
      <c r="AQ134" s="46"/>
      <c r="AS134" s="46"/>
      <c r="AU134" s="46"/>
      <c r="AW134" s="46"/>
      <c r="AX134" s="46"/>
      <c r="AY134" s="46"/>
    </row>
    <row r="135" spans="5:51" x14ac:dyDescent="0.2">
      <c r="E135" s="46"/>
      <c r="G135" s="46"/>
      <c r="I135" s="46"/>
      <c r="K135" s="46"/>
      <c r="M135" s="46"/>
      <c r="O135" s="46"/>
      <c r="Q135" s="46"/>
      <c r="S135" s="46"/>
      <c r="U135" s="46"/>
      <c r="W135" s="46"/>
      <c r="Y135" s="46"/>
      <c r="AA135" s="46"/>
      <c r="AC135" s="46"/>
      <c r="AE135" s="46"/>
      <c r="AG135" s="46"/>
      <c r="AI135" s="46"/>
      <c r="AK135" s="46"/>
      <c r="AM135" s="46"/>
      <c r="AO135" s="46"/>
      <c r="AQ135" s="46"/>
      <c r="AS135" s="46"/>
      <c r="AU135" s="46"/>
      <c r="AW135" s="46"/>
      <c r="AX135" s="46"/>
      <c r="AY135" s="46"/>
    </row>
    <row r="136" spans="5:51" x14ac:dyDescent="0.2">
      <c r="E136" s="46"/>
      <c r="G136" s="46"/>
      <c r="I136" s="46"/>
      <c r="K136" s="46"/>
      <c r="M136" s="46"/>
      <c r="O136" s="46"/>
      <c r="Q136" s="46"/>
      <c r="S136" s="46"/>
      <c r="U136" s="46"/>
      <c r="W136" s="46"/>
      <c r="Y136" s="46"/>
      <c r="AA136" s="46"/>
      <c r="AC136" s="46"/>
      <c r="AE136" s="46"/>
      <c r="AG136" s="46"/>
      <c r="AI136" s="46"/>
      <c r="AK136" s="46"/>
      <c r="AM136" s="46"/>
      <c r="AO136" s="46"/>
      <c r="AQ136" s="46"/>
      <c r="AS136" s="46"/>
      <c r="AU136" s="46"/>
      <c r="AW136" s="46"/>
      <c r="AX136" s="46"/>
      <c r="AY136" s="46"/>
    </row>
    <row r="137" spans="5:51" x14ac:dyDescent="0.2">
      <c r="E137" s="46"/>
      <c r="G137" s="46"/>
      <c r="I137" s="46"/>
      <c r="K137" s="46"/>
      <c r="M137" s="46"/>
      <c r="O137" s="46"/>
      <c r="Q137" s="46"/>
      <c r="S137" s="46"/>
      <c r="U137" s="46"/>
      <c r="W137" s="46"/>
      <c r="Y137" s="46"/>
      <c r="AA137" s="46"/>
      <c r="AC137" s="46"/>
      <c r="AE137" s="46"/>
      <c r="AG137" s="46"/>
      <c r="AI137" s="46"/>
      <c r="AK137" s="46"/>
      <c r="AM137" s="46"/>
      <c r="AO137" s="46"/>
      <c r="AQ137" s="46"/>
      <c r="AS137" s="46"/>
      <c r="AU137" s="46"/>
      <c r="AW137" s="46"/>
      <c r="AX137" s="46"/>
      <c r="AY137" s="46"/>
    </row>
    <row r="138" spans="5:51" x14ac:dyDescent="0.2">
      <c r="E138" s="46"/>
      <c r="G138" s="46"/>
      <c r="I138" s="46"/>
      <c r="K138" s="46"/>
      <c r="M138" s="46"/>
      <c r="O138" s="46"/>
      <c r="Q138" s="46"/>
      <c r="S138" s="46"/>
      <c r="U138" s="46"/>
      <c r="W138" s="46"/>
      <c r="Y138" s="46"/>
      <c r="AA138" s="46"/>
      <c r="AC138" s="46"/>
      <c r="AE138" s="46"/>
      <c r="AG138" s="46"/>
      <c r="AI138" s="46"/>
      <c r="AK138" s="46"/>
      <c r="AM138" s="46"/>
      <c r="AO138" s="46"/>
      <c r="AQ138" s="46"/>
      <c r="AS138" s="46"/>
      <c r="AU138" s="46"/>
      <c r="AW138" s="46"/>
      <c r="AX138" s="46"/>
      <c r="AY138" s="46"/>
    </row>
    <row r="139" spans="5:51" x14ac:dyDescent="0.2">
      <c r="E139" s="46"/>
      <c r="G139" s="46"/>
      <c r="I139" s="46"/>
      <c r="K139" s="46"/>
      <c r="M139" s="46"/>
      <c r="O139" s="46"/>
      <c r="Q139" s="46"/>
      <c r="S139" s="46"/>
      <c r="U139" s="46"/>
      <c r="W139" s="46"/>
      <c r="Y139" s="46"/>
      <c r="AA139" s="46"/>
      <c r="AC139" s="46"/>
      <c r="AE139" s="46"/>
      <c r="AG139" s="46"/>
      <c r="AI139" s="46"/>
      <c r="AK139" s="46"/>
      <c r="AM139" s="46"/>
      <c r="AO139" s="46"/>
      <c r="AQ139" s="46"/>
      <c r="AS139" s="46"/>
      <c r="AU139" s="46"/>
      <c r="AW139" s="46"/>
      <c r="AX139" s="46"/>
      <c r="AY139" s="46"/>
    </row>
    <row r="140" spans="5:51" x14ac:dyDescent="0.2">
      <c r="E140" s="46"/>
      <c r="G140" s="46"/>
      <c r="I140" s="46"/>
      <c r="K140" s="46"/>
      <c r="M140" s="46"/>
      <c r="O140" s="46"/>
      <c r="Q140" s="46"/>
      <c r="S140" s="46"/>
      <c r="U140" s="46"/>
      <c r="W140" s="46"/>
      <c r="Y140" s="46"/>
      <c r="AA140" s="46"/>
      <c r="AC140" s="46"/>
      <c r="AE140" s="46"/>
      <c r="AG140" s="46"/>
      <c r="AI140" s="46"/>
      <c r="AK140" s="46"/>
      <c r="AM140" s="46"/>
      <c r="AO140" s="46"/>
      <c r="AQ140" s="46"/>
      <c r="AS140" s="46"/>
      <c r="AU140" s="46"/>
      <c r="AW140" s="46"/>
      <c r="AX140" s="46"/>
      <c r="AY140" s="46"/>
    </row>
    <row r="141" spans="5:51" x14ac:dyDescent="0.2">
      <c r="E141" s="46"/>
      <c r="G141" s="46"/>
      <c r="I141" s="46"/>
      <c r="K141" s="46"/>
      <c r="M141" s="46"/>
      <c r="O141" s="46"/>
      <c r="Q141" s="46"/>
      <c r="S141" s="46"/>
      <c r="U141" s="46"/>
      <c r="W141" s="46"/>
      <c r="Y141" s="46"/>
      <c r="AA141" s="46"/>
      <c r="AC141" s="46"/>
      <c r="AE141" s="46"/>
      <c r="AG141" s="46"/>
      <c r="AI141" s="46"/>
      <c r="AK141" s="46"/>
      <c r="AM141" s="46"/>
      <c r="AO141" s="46"/>
      <c r="AQ141" s="46"/>
      <c r="AS141" s="46"/>
      <c r="AU141" s="46"/>
      <c r="AW141" s="46"/>
      <c r="AX141" s="46"/>
      <c r="AY141" s="46"/>
    </row>
    <row r="142" spans="5:51" x14ac:dyDescent="0.2">
      <c r="E142" s="46"/>
      <c r="G142" s="46"/>
      <c r="I142" s="46"/>
      <c r="K142" s="46"/>
      <c r="M142" s="46"/>
      <c r="O142" s="46"/>
      <c r="Q142" s="46"/>
      <c r="S142" s="46"/>
      <c r="U142" s="46"/>
      <c r="W142" s="46"/>
      <c r="Y142" s="46"/>
      <c r="AA142" s="46"/>
      <c r="AC142" s="46"/>
      <c r="AE142" s="46"/>
      <c r="AG142" s="46"/>
      <c r="AI142" s="46"/>
      <c r="AK142" s="46"/>
      <c r="AM142" s="46"/>
      <c r="AO142" s="46"/>
      <c r="AQ142" s="46"/>
      <c r="AS142" s="46"/>
      <c r="AU142" s="46"/>
      <c r="AW142" s="46"/>
      <c r="AX142" s="46"/>
      <c r="AY142" s="46"/>
    </row>
    <row r="143" spans="5:51" x14ac:dyDescent="0.2">
      <c r="E143" s="46"/>
      <c r="G143" s="46"/>
      <c r="I143" s="46"/>
      <c r="K143" s="46"/>
      <c r="M143" s="46"/>
      <c r="O143" s="46"/>
      <c r="Q143" s="46"/>
      <c r="S143" s="46"/>
      <c r="U143" s="46"/>
      <c r="W143" s="46"/>
      <c r="Y143" s="46"/>
      <c r="AA143" s="46"/>
      <c r="AC143" s="46"/>
      <c r="AE143" s="46"/>
      <c r="AG143" s="46"/>
      <c r="AI143" s="46"/>
      <c r="AK143" s="46"/>
      <c r="AM143" s="46"/>
      <c r="AO143" s="46"/>
      <c r="AQ143" s="46"/>
      <c r="AS143" s="46"/>
      <c r="AU143" s="46"/>
      <c r="AW143" s="46"/>
      <c r="AX143" s="46"/>
      <c r="AY143" s="46"/>
    </row>
    <row r="144" spans="5:51" x14ac:dyDescent="0.2">
      <c r="E144" s="46"/>
      <c r="G144" s="46"/>
      <c r="I144" s="46"/>
      <c r="K144" s="46"/>
      <c r="M144" s="46"/>
      <c r="O144" s="46"/>
      <c r="Q144" s="46"/>
      <c r="S144" s="46"/>
      <c r="U144" s="46"/>
      <c r="W144" s="46"/>
      <c r="Y144" s="46"/>
      <c r="AA144" s="46"/>
      <c r="AC144" s="46"/>
      <c r="AE144" s="46"/>
      <c r="AG144" s="46"/>
      <c r="AI144" s="46"/>
      <c r="AK144" s="46"/>
      <c r="AM144" s="46"/>
      <c r="AO144" s="46"/>
      <c r="AQ144" s="46"/>
      <c r="AS144" s="46"/>
      <c r="AU144" s="46"/>
      <c r="AW144" s="46"/>
      <c r="AX144" s="46"/>
      <c r="AY144" s="46"/>
    </row>
    <row r="145" spans="5:51" x14ac:dyDescent="0.2">
      <c r="E145" s="46"/>
      <c r="G145" s="46"/>
      <c r="I145" s="46"/>
      <c r="K145" s="46"/>
      <c r="M145" s="46"/>
      <c r="O145" s="46"/>
      <c r="Q145" s="46"/>
      <c r="S145" s="46"/>
      <c r="U145" s="46"/>
      <c r="W145" s="46"/>
      <c r="Y145" s="46"/>
      <c r="AA145" s="46"/>
      <c r="AC145" s="46"/>
      <c r="AE145" s="46"/>
      <c r="AG145" s="46"/>
      <c r="AI145" s="46"/>
      <c r="AK145" s="46"/>
      <c r="AM145" s="46"/>
      <c r="AO145" s="46"/>
      <c r="AQ145" s="46"/>
      <c r="AS145" s="46"/>
      <c r="AU145" s="46"/>
      <c r="AW145" s="46"/>
      <c r="AX145" s="46"/>
      <c r="AY145" s="46"/>
    </row>
    <row r="146" spans="5:51" x14ac:dyDescent="0.2">
      <c r="E146" s="46"/>
      <c r="G146" s="46"/>
      <c r="I146" s="46"/>
      <c r="K146" s="46"/>
      <c r="M146" s="46"/>
      <c r="O146" s="46"/>
      <c r="Q146" s="46"/>
      <c r="S146" s="46"/>
      <c r="U146" s="46"/>
      <c r="W146" s="46"/>
      <c r="Y146" s="46"/>
      <c r="AA146" s="46"/>
      <c r="AC146" s="46"/>
      <c r="AE146" s="46"/>
      <c r="AG146" s="46"/>
      <c r="AI146" s="46"/>
      <c r="AK146" s="46"/>
      <c r="AM146" s="46"/>
      <c r="AO146" s="46"/>
      <c r="AQ146" s="46"/>
      <c r="AS146" s="46"/>
      <c r="AU146" s="46"/>
      <c r="AW146" s="46"/>
      <c r="AX146" s="46"/>
      <c r="AY146" s="46"/>
    </row>
    <row r="147" spans="5:51" x14ac:dyDescent="0.2">
      <c r="E147" s="46"/>
      <c r="G147" s="46"/>
      <c r="I147" s="46"/>
      <c r="K147" s="46"/>
      <c r="M147" s="46"/>
      <c r="O147" s="46"/>
      <c r="Q147" s="46"/>
      <c r="S147" s="46"/>
      <c r="U147" s="46"/>
      <c r="W147" s="46"/>
      <c r="Y147" s="46"/>
      <c r="AA147" s="46"/>
      <c r="AC147" s="46"/>
      <c r="AE147" s="46"/>
      <c r="AG147" s="46"/>
      <c r="AI147" s="46"/>
      <c r="AK147" s="46"/>
      <c r="AM147" s="46"/>
      <c r="AO147" s="46"/>
      <c r="AQ147" s="46"/>
      <c r="AS147" s="46"/>
      <c r="AU147" s="46"/>
      <c r="AW147" s="46"/>
      <c r="AX147" s="46"/>
      <c r="AY147" s="46"/>
    </row>
    <row r="148" spans="5:51" x14ac:dyDescent="0.2">
      <c r="E148" s="46"/>
      <c r="G148" s="46"/>
      <c r="I148" s="46"/>
      <c r="K148" s="46"/>
      <c r="M148" s="46"/>
      <c r="O148" s="46"/>
      <c r="Q148" s="46"/>
      <c r="S148" s="46"/>
      <c r="U148" s="46"/>
      <c r="W148" s="46"/>
      <c r="Y148" s="46"/>
      <c r="AA148" s="46"/>
      <c r="AC148" s="46"/>
      <c r="AE148" s="46"/>
      <c r="AG148" s="46"/>
      <c r="AI148" s="46"/>
      <c r="AK148" s="46"/>
      <c r="AM148" s="46"/>
      <c r="AO148" s="46"/>
      <c r="AQ148" s="46"/>
      <c r="AS148" s="46"/>
      <c r="AU148" s="46"/>
      <c r="AW148" s="46"/>
      <c r="AX148" s="46"/>
      <c r="AY148" s="46"/>
    </row>
    <row r="149" spans="5:51" x14ac:dyDescent="0.2">
      <c r="E149" s="46"/>
      <c r="G149" s="46"/>
      <c r="I149" s="46"/>
      <c r="K149" s="46"/>
      <c r="M149" s="46"/>
      <c r="O149" s="46"/>
      <c r="Q149" s="46"/>
      <c r="S149" s="46"/>
      <c r="U149" s="46"/>
      <c r="W149" s="46"/>
      <c r="Y149" s="46"/>
      <c r="AA149" s="46"/>
      <c r="AC149" s="46"/>
      <c r="AE149" s="46"/>
      <c r="AG149" s="46"/>
      <c r="AI149" s="46"/>
      <c r="AK149" s="46"/>
      <c r="AM149" s="46"/>
      <c r="AO149" s="46"/>
      <c r="AQ149" s="46"/>
      <c r="AS149" s="46"/>
      <c r="AU149" s="46"/>
      <c r="AW149" s="46"/>
      <c r="AX149" s="46"/>
      <c r="AY149" s="46"/>
    </row>
    <row r="150" spans="5:51" x14ac:dyDescent="0.2">
      <c r="E150" s="46"/>
      <c r="G150" s="46"/>
      <c r="I150" s="46"/>
      <c r="K150" s="46"/>
      <c r="M150" s="46"/>
      <c r="O150" s="46"/>
      <c r="Q150" s="46"/>
      <c r="S150" s="46"/>
      <c r="U150" s="46"/>
      <c r="W150" s="46"/>
      <c r="Y150" s="46"/>
      <c r="AA150" s="46"/>
      <c r="AC150" s="46"/>
      <c r="AE150" s="46"/>
      <c r="AG150" s="46"/>
      <c r="AI150" s="46"/>
      <c r="AK150" s="46"/>
      <c r="AM150" s="46"/>
      <c r="AO150" s="46"/>
      <c r="AQ150" s="46"/>
      <c r="AS150" s="46"/>
      <c r="AU150" s="46"/>
      <c r="AW150" s="46"/>
      <c r="AX150" s="46"/>
      <c r="AY150" s="46"/>
    </row>
    <row r="151" spans="5:51" x14ac:dyDescent="0.2">
      <c r="E151" s="46"/>
      <c r="G151" s="46"/>
      <c r="I151" s="46"/>
      <c r="K151" s="46"/>
      <c r="M151" s="46"/>
      <c r="O151" s="46"/>
      <c r="Q151" s="46"/>
      <c r="S151" s="46"/>
      <c r="U151" s="46"/>
      <c r="W151" s="46"/>
      <c r="Y151" s="46"/>
      <c r="AA151" s="46"/>
      <c r="AC151" s="46"/>
      <c r="AE151" s="46"/>
      <c r="AG151" s="46"/>
      <c r="AI151" s="46"/>
      <c r="AK151" s="46"/>
      <c r="AM151" s="46"/>
      <c r="AO151" s="46"/>
      <c r="AQ151" s="46"/>
      <c r="AS151" s="46"/>
      <c r="AU151" s="46"/>
      <c r="AW151" s="46"/>
      <c r="AX151" s="46"/>
      <c r="AY151" s="46"/>
    </row>
    <row r="152" spans="5:51" x14ac:dyDescent="0.2">
      <c r="E152" s="46"/>
      <c r="G152" s="46"/>
      <c r="I152" s="46"/>
      <c r="K152" s="46"/>
      <c r="M152" s="46"/>
      <c r="O152" s="46"/>
      <c r="Q152" s="46"/>
      <c r="S152" s="46"/>
      <c r="U152" s="46"/>
      <c r="W152" s="46"/>
      <c r="Y152" s="46"/>
      <c r="AA152" s="46"/>
      <c r="AC152" s="46"/>
      <c r="AE152" s="46"/>
      <c r="AG152" s="46"/>
      <c r="AI152" s="46"/>
      <c r="AK152" s="46"/>
      <c r="AM152" s="46"/>
      <c r="AO152" s="46"/>
      <c r="AQ152" s="46"/>
      <c r="AS152" s="46"/>
      <c r="AU152" s="46"/>
      <c r="AW152" s="46"/>
      <c r="AX152" s="46"/>
      <c r="AY152" s="46"/>
    </row>
    <row r="153" spans="5:51" x14ac:dyDescent="0.2">
      <c r="E153" s="46"/>
      <c r="G153" s="46"/>
      <c r="I153" s="46"/>
      <c r="K153" s="46"/>
      <c r="M153" s="46"/>
      <c r="O153" s="46"/>
      <c r="Q153" s="46"/>
      <c r="S153" s="46"/>
      <c r="U153" s="46"/>
      <c r="W153" s="46"/>
      <c r="Y153" s="46"/>
      <c r="AA153" s="46"/>
      <c r="AC153" s="46"/>
      <c r="AE153" s="46"/>
      <c r="AG153" s="46"/>
      <c r="AI153" s="46"/>
      <c r="AK153" s="46"/>
      <c r="AM153" s="46"/>
      <c r="AO153" s="46"/>
      <c r="AQ153" s="46"/>
      <c r="AS153" s="46"/>
      <c r="AU153" s="46"/>
      <c r="AW153" s="46"/>
      <c r="AX153" s="46"/>
      <c r="AY153" s="46"/>
    </row>
    <row r="154" spans="5:51" x14ac:dyDescent="0.2">
      <c r="E154" s="46"/>
      <c r="G154" s="46"/>
      <c r="I154" s="46"/>
      <c r="K154" s="46"/>
      <c r="M154" s="46"/>
      <c r="O154" s="46"/>
      <c r="Q154" s="46"/>
      <c r="S154" s="46"/>
      <c r="U154" s="46"/>
      <c r="W154" s="46"/>
      <c r="Y154" s="46"/>
      <c r="AA154" s="46"/>
      <c r="AC154" s="46"/>
      <c r="AE154" s="46"/>
      <c r="AG154" s="46"/>
      <c r="AI154" s="46"/>
      <c r="AK154" s="46"/>
      <c r="AM154" s="46"/>
      <c r="AO154" s="46"/>
      <c r="AQ154" s="46"/>
      <c r="AS154" s="46"/>
      <c r="AU154" s="46"/>
      <c r="AW154" s="46"/>
      <c r="AX154" s="46"/>
      <c r="AY154" s="46"/>
    </row>
    <row r="155" spans="5:51" x14ac:dyDescent="0.2">
      <c r="E155" s="46"/>
      <c r="G155" s="46"/>
      <c r="I155" s="46"/>
      <c r="K155" s="46"/>
      <c r="M155" s="46"/>
      <c r="O155" s="46"/>
      <c r="Q155" s="46"/>
      <c r="S155" s="46"/>
      <c r="U155" s="46"/>
      <c r="W155" s="46"/>
      <c r="Y155" s="46"/>
      <c r="AA155" s="46"/>
      <c r="AC155" s="46"/>
      <c r="AE155" s="46"/>
      <c r="AG155" s="46"/>
      <c r="AI155" s="46"/>
      <c r="AK155" s="46"/>
      <c r="AM155" s="46"/>
      <c r="AO155" s="46"/>
      <c r="AQ155" s="46"/>
      <c r="AS155" s="46"/>
      <c r="AU155" s="46"/>
      <c r="AW155" s="46"/>
      <c r="AX155" s="46"/>
      <c r="AY155" s="46"/>
    </row>
    <row r="156" spans="5:51" x14ac:dyDescent="0.2">
      <c r="E156" s="46"/>
      <c r="G156" s="46"/>
      <c r="I156" s="46"/>
      <c r="K156" s="46"/>
      <c r="M156" s="46"/>
      <c r="O156" s="46"/>
      <c r="Q156" s="46"/>
      <c r="S156" s="46"/>
      <c r="U156" s="46"/>
      <c r="W156" s="46"/>
      <c r="Y156" s="46"/>
      <c r="AA156" s="46"/>
      <c r="AC156" s="46"/>
      <c r="AE156" s="46"/>
      <c r="AG156" s="46"/>
      <c r="AI156" s="46"/>
      <c r="AK156" s="46"/>
      <c r="AM156" s="46"/>
      <c r="AO156" s="46"/>
      <c r="AQ156" s="46"/>
      <c r="AS156" s="46"/>
      <c r="AU156" s="46"/>
      <c r="AW156" s="46"/>
      <c r="AX156" s="46"/>
      <c r="AY156" s="46"/>
    </row>
    <row r="157" spans="5:51" x14ac:dyDescent="0.2">
      <c r="E157" s="46"/>
      <c r="G157" s="46"/>
      <c r="I157" s="46"/>
      <c r="K157" s="46"/>
      <c r="M157" s="46"/>
      <c r="O157" s="46"/>
      <c r="Q157" s="46"/>
      <c r="S157" s="46"/>
      <c r="U157" s="46"/>
      <c r="W157" s="46"/>
      <c r="Y157" s="46"/>
      <c r="AA157" s="46"/>
      <c r="AC157" s="46"/>
      <c r="AE157" s="46"/>
      <c r="AG157" s="46"/>
      <c r="AI157" s="46"/>
      <c r="AK157" s="46"/>
      <c r="AM157" s="46"/>
      <c r="AO157" s="46"/>
      <c r="AQ157" s="46"/>
      <c r="AS157" s="46"/>
      <c r="AU157" s="46"/>
      <c r="AW157" s="46"/>
      <c r="AX157" s="46"/>
      <c r="AY157" s="46"/>
    </row>
    <row r="158" spans="5:51" x14ac:dyDescent="0.2">
      <c r="E158" s="46"/>
      <c r="G158" s="46"/>
      <c r="I158" s="46"/>
      <c r="K158" s="46"/>
      <c r="M158" s="46"/>
      <c r="O158" s="46"/>
      <c r="Q158" s="46"/>
      <c r="S158" s="46"/>
      <c r="U158" s="46"/>
      <c r="W158" s="46"/>
      <c r="Y158" s="46"/>
      <c r="AA158" s="46"/>
      <c r="AC158" s="46"/>
      <c r="AE158" s="46"/>
      <c r="AG158" s="46"/>
      <c r="AI158" s="46"/>
      <c r="AK158" s="46"/>
      <c r="AM158" s="46"/>
      <c r="AO158" s="46"/>
      <c r="AQ158" s="46"/>
      <c r="AS158" s="46"/>
      <c r="AU158" s="46"/>
      <c r="AW158" s="46"/>
      <c r="AX158" s="46"/>
      <c r="AY158" s="46"/>
    </row>
    <row r="159" spans="5:51" x14ac:dyDescent="0.2">
      <c r="E159" s="46"/>
      <c r="G159" s="46"/>
      <c r="I159" s="46"/>
      <c r="K159" s="46"/>
      <c r="M159" s="46"/>
      <c r="O159" s="46"/>
      <c r="Q159" s="46"/>
      <c r="S159" s="46"/>
      <c r="U159" s="46"/>
      <c r="W159" s="46"/>
      <c r="Y159" s="46"/>
      <c r="AA159" s="46"/>
      <c r="AC159" s="46"/>
      <c r="AE159" s="46"/>
      <c r="AG159" s="46"/>
      <c r="AI159" s="46"/>
      <c r="AK159" s="46"/>
      <c r="AM159" s="46"/>
      <c r="AO159" s="46"/>
      <c r="AQ159" s="46"/>
      <c r="AS159" s="46"/>
      <c r="AU159" s="46"/>
      <c r="AW159" s="46"/>
      <c r="AX159" s="46"/>
      <c r="AY159" s="46"/>
    </row>
    <row r="160" spans="5:51" x14ac:dyDescent="0.2">
      <c r="E160" s="46"/>
      <c r="G160" s="46"/>
      <c r="I160" s="46"/>
      <c r="K160" s="46"/>
      <c r="M160" s="46"/>
      <c r="O160" s="46"/>
      <c r="Q160" s="46"/>
      <c r="S160" s="46"/>
      <c r="U160" s="46"/>
      <c r="W160" s="46"/>
      <c r="Y160" s="46"/>
      <c r="AA160" s="46"/>
      <c r="AC160" s="46"/>
      <c r="AE160" s="46"/>
      <c r="AG160" s="46"/>
      <c r="AI160" s="46"/>
      <c r="AK160" s="46"/>
      <c r="AM160" s="46"/>
      <c r="AO160" s="46"/>
      <c r="AQ160" s="46"/>
      <c r="AS160" s="46"/>
      <c r="AU160" s="46"/>
      <c r="AW160" s="46"/>
      <c r="AX160" s="46"/>
      <c r="AY160" s="46"/>
    </row>
    <row r="161" spans="5:51" x14ac:dyDescent="0.2">
      <c r="E161" s="46"/>
      <c r="G161" s="46"/>
      <c r="I161" s="46"/>
      <c r="K161" s="46"/>
      <c r="M161" s="46"/>
      <c r="O161" s="46"/>
      <c r="Q161" s="46"/>
      <c r="S161" s="46"/>
      <c r="U161" s="46"/>
      <c r="W161" s="46"/>
      <c r="Y161" s="46"/>
      <c r="AA161" s="46"/>
      <c r="AC161" s="46"/>
      <c r="AE161" s="46"/>
      <c r="AG161" s="46"/>
      <c r="AI161" s="46"/>
      <c r="AK161" s="46"/>
      <c r="AM161" s="46"/>
      <c r="AO161" s="46"/>
      <c r="AQ161" s="46"/>
      <c r="AS161" s="46"/>
      <c r="AU161" s="46"/>
      <c r="AW161" s="46"/>
      <c r="AX161" s="46"/>
      <c r="AY161" s="46"/>
    </row>
    <row r="162" spans="5:51" x14ac:dyDescent="0.2">
      <c r="E162" s="46"/>
      <c r="G162" s="46"/>
      <c r="I162" s="46"/>
      <c r="K162" s="46"/>
      <c r="M162" s="46"/>
      <c r="O162" s="46"/>
      <c r="Q162" s="46"/>
      <c r="S162" s="46"/>
      <c r="U162" s="46"/>
      <c r="W162" s="46"/>
      <c r="Y162" s="46"/>
      <c r="AA162" s="46"/>
      <c r="AC162" s="46"/>
      <c r="AE162" s="46"/>
      <c r="AG162" s="46"/>
      <c r="AI162" s="46"/>
      <c r="AK162" s="46"/>
      <c r="AM162" s="46"/>
      <c r="AO162" s="46"/>
      <c r="AQ162" s="46"/>
      <c r="AS162" s="46"/>
      <c r="AU162" s="46"/>
      <c r="AW162" s="46"/>
      <c r="AX162" s="46"/>
      <c r="AY162" s="46"/>
    </row>
    <row r="163" spans="5:51" x14ac:dyDescent="0.2">
      <c r="E163" s="46"/>
      <c r="G163" s="46"/>
      <c r="I163" s="46"/>
      <c r="K163" s="46"/>
      <c r="M163" s="46"/>
      <c r="O163" s="46"/>
      <c r="Q163" s="46"/>
      <c r="S163" s="46"/>
      <c r="U163" s="46"/>
      <c r="W163" s="46"/>
      <c r="Y163" s="46"/>
      <c r="AA163" s="46"/>
      <c r="AC163" s="46"/>
      <c r="AE163" s="46"/>
      <c r="AG163" s="46"/>
      <c r="AI163" s="46"/>
      <c r="AK163" s="46"/>
      <c r="AM163" s="46"/>
      <c r="AO163" s="46"/>
      <c r="AQ163" s="46"/>
      <c r="AS163" s="46"/>
      <c r="AU163" s="46"/>
      <c r="AW163" s="46"/>
      <c r="AX163" s="46"/>
      <c r="AY163" s="46"/>
    </row>
    <row r="164" spans="5:51" x14ac:dyDescent="0.2">
      <c r="E164" s="46"/>
      <c r="G164" s="46"/>
      <c r="I164" s="46"/>
      <c r="K164" s="46"/>
      <c r="M164" s="46"/>
      <c r="O164" s="46"/>
      <c r="Q164" s="46"/>
      <c r="S164" s="46"/>
      <c r="U164" s="46"/>
      <c r="W164" s="46"/>
      <c r="Y164" s="46"/>
      <c r="AA164" s="46"/>
      <c r="AC164" s="46"/>
      <c r="AE164" s="46"/>
      <c r="AG164" s="46"/>
      <c r="AI164" s="46"/>
      <c r="AK164" s="46"/>
      <c r="AM164" s="46"/>
      <c r="AO164" s="46"/>
      <c r="AQ164" s="46"/>
      <c r="AS164" s="46"/>
      <c r="AU164" s="46"/>
      <c r="AW164" s="46"/>
      <c r="AX164" s="46"/>
      <c r="AY164" s="46"/>
    </row>
    <row r="165" spans="5:51" x14ac:dyDescent="0.2">
      <c r="E165" s="46"/>
      <c r="G165" s="46"/>
      <c r="I165" s="46"/>
      <c r="K165" s="46"/>
      <c r="M165" s="46"/>
      <c r="O165" s="46"/>
      <c r="Q165" s="46"/>
      <c r="S165" s="46"/>
      <c r="U165" s="46"/>
      <c r="W165" s="46"/>
      <c r="Y165" s="46"/>
      <c r="AA165" s="46"/>
      <c r="AC165" s="46"/>
      <c r="AE165" s="46"/>
      <c r="AG165" s="46"/>
      <c r="AI165" s="46"/>
      <c r="AK165" s="46"/>
      <c r="AM165" s="46"/>
      <c r="AO165" s="46"/>
      <c r="AQ165" s="46"/>
      <c r="AS165" s="46"/>
      <c r="AU165" s="46"/>
      <c r="AW165" s="46"/>
      <c r="AX165" s="46"/>
      <c r="AY165" s="46"/>
    </row>
    <row r="166" spans="5:51" x14ac:dyDescent="0.2">
      <c r="E166" s="46"/>
      <c r="G166" s="46"/>
      <c r="I166" s="46"/>
      <c r="K166" s="46"/>
      <c r="M166" s="46"/>
      <c r="O166" s="46"/>
      <c r="Q166" s="46"/>
      <c r="S166" s="46"/>
      <c r="U166" s="46"/>
      <c r="W166" s="46"/>
      <c r="Y166" s="46"/>
      <c r="AA166" s="46"/>
      <c r="AC166" s="46"/>
      <c r="AE166" s="46"/>
      <c r="AG166" s="46"/>
      <c r="AI166" s="46"/>
      <c r="AK166" s="46"/>
      <c r="AM166" s="46"/>
      <c r="AO166" s="46"/>
      <c r="AQ166" s="46"/>
      <c r="AS166" s="46"/>
      <c r="AU166" s="46"/>
      <c r="AW166" s="46"/>
      <c r="AX166" s="46"/>
      <c r="AY166" s="46"/>
    </row>
    <row r="167" spans="5:51" x14ac:dyDescent="0.2">
      <c r="E167" s="46"/>
      <c r="G167" s="46"/>
      <c r="I167" s="46"/>
      <c r="K167" s="46"/>
      <c r="M167" s="46"/>
      <c r="O167" s="46"/>
      <c r="Q167" s="46"/>
      <c r="S167" s="46"/>
      <c r="U167" s="46"/>
      <c r="W167" s="46"/>
      <c r="Y167" s="46"/>
      <c r="AA167" s="46"/>
      <c r="AC167" s="46"/>
      <c r="AE167" s="46"/>
      <c r="AG167" s="46"/>
      <c r="AI167" s="46"/>
      <c r="AK167" s="46"/>
      <c r="AM167" s="46"/>
      <c r="AO167" s="46"/>
      <c r="AQ167" s="46"/>
      <c r="AS167" s="46"/>
      <c r="AU167" s="46"/>
      <c r="AW167" s="46"/>
      <c r="AX167" s="46"/>
      <c r="AY167" s="46"/>
    </row>
    <row r="168" spans="5:51" x14ac:dyDescent="0.2">
      <c r="E168" s="46"/>
      <c r="G168" s="46"/>
      <c r="I168" s="46"/>
      <c r="K168" s="46"/>
      <c r="M168" s="46"/>
      <c r="O168" s="46"/>
      <c r="Q168" s="46"/>
      <c r="S168" s="46"/>
      <c r="U168" s="46"/>
      <c r="W168" s="46"/>
      <c r="Y168" s="46"/>
      <c r="AA168" s="46"/>
      <c r="AC168" s="46"/>
      <c r="AE168" s="46"/>
      <c r="AG168" s="46"/>
      <c r="AI168" s="46"/>
      <c r="AK168" s="46"/>
      <c r="AM168" s="46"/>
      <c r="AO168" s="46"/>
      <c r="AQ168" s="46"/>
      <c r="AS168" s="46"/>
      <c r="AU168" s="46"/>
      <c r="AW168" s="46"/>
      <c r="AX168" s="46"/>
      <c r="AY168" s="46"/>
    </row>
    <row r="169" spans="5:51" x14ac:dyDescent="0.2">
      <c r="E169" s="46"/>
      <c r="G169" s="46"/>
      <c r="I169" s="46"/>
      <c r="K169" s="46"/>
      <c r="M169" s="46"/>
      <c r="O169" s="46"/>
      <c r="Q169" s="46"/>
      <c r="S169" s="46"/>
      <c r="U169" s="46"/>
      <c r="W169" s="46"/>
      <c r="Y169" s="46"/>
      <c r="AA169" s="46"/>
      <c r="AC169" s="46"/>
      <c r="AE169" s="46"/>
      <c r="AG169" s="46"/>
      <c r="AI169" s="46"/>
      <c r="AK169" s="46"/>
      <c r="AM169" s="46"/>
      <c r="AO169" s="46"/>
      <c r="AQ169" s="46"/>
      <c r="AS169" s="46"/>
      <c r="AU169" s="46"/>
      <c r="AW169" s="46"/>
      <c r="AX169" s="46"/>
      <c r="AY169" s="46"/>
    </row>
    <row r="170" spans="5:51" x14ac:dyDescent="0.2">
      <c r="E170" s="46"/>
      <c r="G170" s="46"/>
      <c r="I170" s="46"/>
      <c r="K170" s="46"/>
      <c r="M170" s="46"/>
      <c r="O170" s="46"/>
      <c r="Q170" s="46"/>
      <c r="S170" s="46"/>
      <c r="U170" s="46"/>
      <c r="W170" s="46"/>
      <c r="Y170" s="46"/>
      <c r="AA170" s="46"/>
      <c r="AC170" s="46"/>
      <c r="AE170" s="46"/>
      <c r="AG170" s="46"/>
      <c r="AI170" s="46"/>
      <c r="AK170" s="46"/>
      <c r="AM170" s="46"/>
      <c r="AO170" s="46"/>
      <c r="AQ170" s="46"/>
      <c r="AS170" s="46"/>
      <c r="AU170" s="46"/>
      <c r="AW170" s="46"/>
      <c r="AX170" s="46"/>
      <c r="AY170" s="46"/>
    </row>
    <row r="171" spans="5:51" x14ac:dyDescent="0.2">
      <c r="E171" s="46"/>
      <c r="G171" s="46"/>
      <c r="I171" s="46"/>
      <c r="K171" s="46"/>
      <c r="M171" s="46"/>
      <c r="O171" s="46"/>
      <c r="Q171" s="46"/>
      <c r="S171" s="46"/>
      <c r="U171" s="46"/>
      <c r="W171" s="46"/>
      <c r="Y171" s="46"/>
      <c r="AA171" s="46"/>
      <c r="AC171" s="46"/>
      <c r="AE171" s="46"/>
      <c r="AG171" s="46"/>
      <c r="AI171" s="46"/>
      <c r="AK171" s="46"/>
      <c r="AM171" s="46"/>
      <c r="AO171" s="46"/>
      <c r="AQ171" s="46"/>
      <c r="AS171" s="46"/>
      <c r="AU171" s="46"/>
      <c r="AW171" s="46"/>
      <c r="AX171" s="46"/>
      <c r="AY171" s="46"/>
    </row>
    <row r="172" spans="5:51" x14ac:dyDescent="0.2">
      <c r="E172" s="46"/>
      <c r="G172" s="46"/>
      <c r="I172" s="46"/>
      <c r="K172" s="46"/>
      <c r="M172" s="46"/>
      <c r="O172" s="46"/>
      <c r="Q172" s="46"/>
      <c r="S172" s="46"/>
      <c r="U172" s="46"/>
      <c r="W172" s="46"/>
      <c r="Y172" s="46"/>
      <c r="AA172" s="46"/>
      <c r="AC172" s="46"/>
      <c r="AE172" s="46"/>
      <c r="AG172" s="46"/>
      <c r="AI172" s="46"/>
      <c r="AK172" s="46"/>
      <c r="AM172" s="46"/>
      <c r="AO172" s="46"/>
      <c r="AQ172" s="46"/>
      <c r="AS172" s="46"/>
      <c r="AU172" s="46"/>
      <c r="AW172" s="46"/>
      <c r="AX172" s="46"/>
      <c r="AY172" s="46"/>
    </row>
    <row r="173" spans="5:51" x14ac:dyDescent="0.2">
      <c r="E173" s="46"/>
      <c r="G173" s="46"/>
      <c r="I173" s="46"/>
      <c r="K173" s="46"/>
      <c r="M173" s="46"/>
      <c r="O173" s="46"/>
      <c r="Q173" s="46"/>
      <c r="S173" s="46"/>
      <c r="U173" s="46"/>
      <c r="W173" s="46"/>
      <c r="Y173" s="46"/>
      <c r="AA173" s="46"/>
      <c r="AC173" s="46"/>
      <c r="AE173" s="46"/>
      <c r="AG173" s="46"/>
      <c r="AI173" s="46"/>
      <c r="AK173" s="46"/>
      <c r="AM173" s="46"/>
      <c r="AO173" s="46"/>
      <c r="AQ173" s="46"/>
      <c r="AS173" s="46"/>
      <c r="AU173" s="46"/>
      <c r="AW173" s="46"/>
      <c r="AX173" s="46"/>
      <c r="AY173" s="46"/>
    </row>
    <row r="174" spans="5:51" x14ac:dyDescent="0.2">
      <c r="E174" s="46"/>
      <c r="G174" s="46"/>
      <c r="I174" s="46"/>
      <c r="K174" s="46"/>
      <c r="M174" s="46"/>
      <c r="O174" s="46"/>
      <c r="Q174" s="46"/>
      <c r="S174" s="46"/>
      <c r="U174" s="46"/>
      <c r="W174" s="46"/>
      <c r="Y174" s="46"/>
      <c r="AA174" s="46"/>
      <c r="AC174" s="46"/>
      <c r="AE174" s="46"/>
      <c r="AG174" s="46"/>
      <c r="AI174" s="46"/>
      <c r="AK174" s="46"/>
      <c r="AM174" s="46"/>
      <c r="AO174" s="46"/>
      <c r="AQ174" s="46"/>
      <c r="AS174" s="46"/>
      <c r="AU174" s="46"/>
      <c r="AW174" s="46"/>
      <c r="AX174" s="46"/>
      <c r="AY174" s="46"/>
    </row>
    <row r="175" spans="5:51" x14ac:dyDescent="0.2">
      <c r="E175" s="46"/>
      <c r="G175" s="46"/>
      <c r="I175" s="46"/>
      <c r="K175" s="46"/>
      <c r="M175" s="46"/>
      <c r="O175" s="46"/>
      <c r="Q175" s="46"/>
      <c r="S175" s="46"/>
      <c r="U175" s="46"/>
      <c r="W175" s="46"/>
      <c r="Y175" s="46"/>
      <c r="AA175" s="46"/>
      <c r="AC175" s="46"/>
      <c r="AE175" s="46"/>
      <c r="AG175" s="46"/>
      <c r="AI175" s="46"/>
      <c r="AK175" s="46"/>
      <c r="AM175" s="46"/>
      <c r="AO175" s="46"/>
      <c r="AQ175" s="46"/>
      <c r="AS175" s="46"/>
      <c r="AU175" s="46"/>
      <c r="AW175" s="46"/>
      <c r="AX175" s="46"/>
      <c r="AY175" s="46"/>
    </row>
    <row r="176" spans="5:51" x14ac:dyDescent="0.2">
      <c r="E176" s="46"/>
      <c r="G176" s="46"/>
      <c r="I176" s="46"/>
      <c r="K176" s="46"/>
      <c r="M176" s="46"/>
      <c r="O176" s="46"/>
      <c r="Q176" s="46"/>
      <c r="S176" s="46"/>
      <c r="U176" s="46"/>
      <c r="W176" s="46"/>
      <c r="Y176" s="46"/>
      <c r="AA176" s="46"/>
      <c r="AC176" s="46"/>
      <c r="AE176" s="46"/>
      <c r="AG176" s="46"/>
      <c r="AI176" s="46"/>
      <c r="AK176" s="46"/>
      <c r="AM176" s="46"/>
      <c r="AO176" s="46"/>
      <c r="AQ176" s="46"/>
      <c r="AS176" s="46"/>
      <c r="AU176" s="46"/>
      <c r="AW176" s="46"/>
      <c r="AX176" s="46"/>
      <c r="AY176" s="46"/>
    </row>
    <row r="177" spans="5:51" x14ac:dyDescent="0.2">
      <c r="E177" s="46"/>
      <c r="G177" s="46"/>
      <c r="I177" s="46"/>
      <c r="K177" s="46"/>
      <c r="M177" s="46"/>
      <c r="O177" s="46"/>
      <c r="Q177" s="46"/>
      <c r="S177" s="46"/>
      <c r="U177" s="46"/>
      <c r="W177" s="46"/>
      <c r="Y177" s="46"/>
      <c r="AA177" s="46"/>
      <c r="AC177" s="46"/>
      <c r="AE177" s="46"/>
      <c r="AG177" s="46"/>
      <c r="AI177" s="46"/>
      <c r="AK177" s="46"/>
      <c r="AM177" s="46"/>
      <c r="AO177" s="46"/>
      <c r="AQ177" s="46"/>
      <c r="AS177" s="46"/>
      <c r="AU177" s="46"/>
      <c r="AW177" s="46"/>
      <c r="AX177" s="46"/>
      <c r="AY177" s="46"/>
    </row>
    <row r="178" spans="5:51" x14ac:dyDescent="0.2">
      <c r="E178" s="46"/>
      <c r="G178" s="46"/>
      <c r="I178" s="46"/>
      <c r="K178" s="46"/>
      <c r="M178" s="46"/>
      <c r="O178" s="46"/>
      <c r="Q178" s="46"/>
      <c r="S178" s="46"/>
      <c r="U178" s="46"/>
      <c r="W178" s="46"/>
      <c r="Y178" s="46"/>
      <c r="AA178" s="46"/>
      <c r="AC178" s="46"/>
      <c r="AE178" s="46"/>
      <c r="AG178" s="46"/>
      <c r="AI178" s="46"/>
      <c r="AK178" s="46"/>
      <c r="AM178" s="46"/>
      <c r="AO178" s="46"/>
      <c r="AQ178" s="46"/>
      <c r="AS178" s="46"/>
      <c r="AU178" s="46"/>
      <c r="AW178" s="46"/>
      <c r="AX178" s="46"/>
      <c r="AY178" s="46"/>
    </row>
    <row r="179" spans="5:51" x14ac:dyDescent="0.2">
      <c r="E179" s="46"/>
      <c r="G179" s="46"/>
      <c r="I179" s="46"/>
      <c r="K179" s="46"/>
      <c r="M179" s="46"/>
      <c r="O179" s="46"/>
      <c r="Q179" s="46"/>
      <c r="S179" s="46"/>
      <c r="U179" s="46"/>
      <c r="W179" s="46"/>
      <c r="Y179" s="46"/>
      <c r="AA179" s="46"/>
      <c r="AC179" s="46"/>
      <c r="AE179" s="46"/>
      <c r="AG179" s="46"/>
      <c r="AI179" s="46"/>
      <c r="AK179" s="46"/>
      <c r="AM179" s="46"/>
      <c r="AO179" s="46"/>
      <c r="AQ179" s="46"/>
      <c r="AS179" s="46"/>
      <c r="AU179" s="46"/>
      <c r="AW179" s="46"/>
      <c r="AX179" s="46"/>
      <c r="AY179" s="46"/>
    </row>
    <row r="180" spans="5:51" x14ac:dyDescent="0.2">
      <c r="E180" s="46"/>
      <c r="G180" s="46"/>
      <c r="I180" s="46"/>
      <c r="K180" s="46"/>
      <c r="M180" s="46"/>
      <c r="O180" s="46"/>
      <c r="Q180" s="46"/>
      <c r="S180" s="46"/>
      <c r="U180" s="46"/>
      <c r="W180" s="46"/>
      <c r="Y180" s="46"/>
      <c r="AA180" s="46"/>
      <c r="AC180" s="46"/>
      <c r="AE180" s="46"/>
      <c r="AG180" s="46"/>
      <c r="AI180" s="46"/>
      <c r="AK180" s="46"/>
      <c r="AM180" s="46"/>
      <c r="AO180" s="46"/>
      <c r="AQ180" s="46"/>
      <c r="AS180" s="46"/>
      <c r="AU180" s="46"/>
      <c r="AW180" s="46"/>
      <c r="AX180" s="46"/>
      <c r="AY180" s="46"/>
    </row>
    <row r="181" spans="5:51" x14ac:dyDescent="0.2">
      <c r="E181" s="46"/>
      <c r="G181" s="46"/>
      <c r="I181" s="46"/>
      <c r="K181" s="46"/>
      <c r="M181" s="46"/>
      <c r="O181" s="46"/>
      <c r="Q181" s="46"/>
      <c r="S181" s="46"/>
      <c r="U181" s="46"/>
      <c r="W181" s="46"/>
      <c r="Y181" s="46"/>
      <c r="AA181" s="46"/>
      <c r="AC181" s="46"/>
      <c r="AE181" s="46"/>
      <c r="AG181" s="46"/>
      <c r="AI181" s="46"/>
      <c r="AK181" s="46"/>
      <c r="AM181" s="46"/>
      <c r="AO181" s="46"/>
      <c r="AQ181" s="46"/>
      <c r="AS181" s="46"/>
      <c r="AU181" s="46"/>
      <c r="AW181" s="46"/>
      <c r="AX181" s="46"/>
      <c r="AY181" s="46"/>
    </row>
    <row r="182" spans="5:51" x14ac:dyDescent="0.2">
      <c r="E182" s="46"/>
      <c r="G182" s="46"/>
      <c r="I182" s="46"/>
      <c r="K182" s="46"/>
      <c r="M182" s="46"/>
      <c r="O182" s="46"/>
      <c r="Q182" s="46"/>
      <c r="S182" s="46"/>
      <c r="U182" s="46"/>
      <c r="W182" s="46"/>
      <c r="Y182" s="46"/>
      <c r="AA182" s="46"/>
      <c r="AC182" s="46"/>
      <c r="AE182" s="46"/>
      <c r="AG182" s="46"/>
      <c r="AI182" s="46"/>
      <c r="AK182" s="46"/>
      <c r="AM182" s="46"/>
      <c r="AO182" s="46"/>
      <c r="AQ182" s="46"/>
      <c r="AS182" s="46"/>
      <c r="AU182" s="46"/>
      <c r="AW182" s="46"/>
      <c r="AX182" s="46"/>
      <c r="AY182" s="46"/>
    </row>
    <row r="183" spans="5:51" x14ac:dyDescent="0.2">
      <c r="E183" s="46"/>
      <c r="G183" s="46"/>
      <c r="I183" s="46"/>
      <c r="K183" s="46"/>
      <c r="M183" s="46"/>
      <c r="O183" s="46"/>
      <c r="Q183" s="46"/>
      <c r="S183" s="46"/>
      <c r="U183" s="46"/>
      <c r="W183" s="46"/>
      <c r="Y183" s="46"/>
      <c r="AA183" s="46"/>
      <c r="AC183" s="46"/>
      <c r="AE183" s="46"/>
      <c r="AG183" s="46"/>
      <c r="AI183" s="46"/>
      <c r="AK183" s="46"/>
      <c r="AM183" s="46"/>
      <c r="AO183" s="46"/>
      <c r="AQ183" s="46"/>
      <c r="AS183" s="46"/>
      <c r="AU183" s="46"/>
      <c r="AW183" s="46"/>
      <c r="AX183" s="46"/>
      <c r="AY183" s="46"/>
    </row>
    <row r="184" spans="5:51" x14ac:dyDescent="0.2">
      <c r="E184" s="46"/>
      <c r="G184" s="46"/>
      <c r="I184" s="46"/>
      <c r="K184" s="46"/>
      <c r="M184" s="46"/>
      <c r="O184" s="46"/>
      <c r="Q184" s="46"/>
      <c r="S184" s="46"/>
      <c r="U184" s="46"/>
      <c r="W184" s="46"/>
      <c r="Y184" s="46"/>
      <c r="AA184" s="46"/>
      <c r="AC184" s="46"/>
      <c r="AE184" s="46"/>
      <c r="AG184" s="46"/>
      <c r="AI184" s="46"/>
      <c r="AK184" s="46"/>
      <c r="AM184" s="46"/>
      <c r="AO184" s="46"/>
      <c r="AQ184" s="46"/>
      <c r="AS184" s="46"/>
      <c r="AU184" s="46"/>
      <c r="AW184" s="46"/>
      <c r="AX184" s="46"/>
      <c r="AY184" s="46"/>
    </row>
    <row r="185" spans="5:51" x14ac:dyDescent="0.2">
      <c r="E185" s="46"/>
      <c r="G185" s="46"/>
      <c r="I185" s="46"/>
      <c r="K185" s="46"/>
      <c r="M185" s="46"/>
      <c r="O185" s="46"/>
      <c r="Q185" s="46"/>
      <c r="S185" s="46"/>
      <c r="U185" s="46"/>
      <c r="W185" s="46"/>
      <c r="Y185" s="46"/>
      <c r="AA185" s="46"/>
      <c r="AC185" s="46"/>
      <c r="AE185" s="46"/>
      <c r="AG185" s="46"/>
      <c r="AI185" s="46"/>
      <c r="AK185" s="46"/>
      <c r="AM185" s="46"/>
      <c r="AO185" s="46"/>
      <c r="AQ185" s="46"/>
      <c r="AS185" s="46"/>
      <c r="AU185" s="46"/>
      <c r="AW185" s="46"/>
      <c r="AX185" s="46"/>
      <c r="AY185" s="46"/>
    </row>
    <row r="186" spans="5:51" x14ac:dyDescent="0.2">
      <c r="E186" s="46"/>
      <c r="G186" s="46"/>
      <c r="I186" s="46"/>
      <c r="K186" s="46"/>
      <c r="M186" s="46"/>
      <c r="O186" s="46"/>
      <c r="Q186" s="46"/>
      <c r="S186" s="46"/>
      <c r="U186" s="46"/>
      <c r="W186" s="46"/>
      <c r="Y186" s="46"/>
      <c r="AA186" s="46"/>
      <c r="AC186" s="46"/>
      <c r="AE186" s="46"/>
      <c r="AG186" s="46"/>
      <c r="AI186" s="46"/>
      <c r="AK186" s="46"/>
      <c r="AM186" s="46"/>
      <c r="AO186" s="46"/>
      <c r="AQ186" s="46"/>
      <c r="AS186" s="46"/>
      <c r="AU186" s="46"/>
      <c r="AW186" s="46"/>
      <c r="AX186" s="46"/>
      <c r="AY186" s="46"/>
    </row>
    <row r="187" spans="5:51" x14ac:dyDescent="0.2">
      <c r="E187" s="46"/>
      <c r="G187" s="46"/>
      <c r="I187" s="46"/>
      <c r="K187" s="46"/>
      <c r="M187" s="46"/>
      <c r="O187" s="46"/>
      <c r="Q187" s="46"/>
      <c r="S187" s="46"/>
      <c r="U187" s="46"/>
      <c r="W187" s="46"/>
      <c r="Y187" s="46"/>
      <c r="AA187" s="46"/>
      <c r="AC187" s="46"/>
      <c r="AE187" s="46"/>
      <c r="AG187" s="46"/>
      <c r="AI187" s="46"/>
      <c r="AK187" s="46"/>
      <c r="AM187" s="46"/>
      <c r="AO187" s="46"/>
      <c r="AQ187" s="46"/>
      <c r="AS187" s="46"/>
      <c r="AU187" s="46"/>
      <c r="AW187" s="46"/>
      <c r="AX187" s="46"/>
      <c r="AY187" s="46"/>
    </row>
    <row r="188" spans="5:51" x14ac:dyDescent="0.2">
      <c r="E188" s="46"/>
      <c r="G188" s="46"/>
      <c r="I188" s="46"/>
      <c r="K188" s="46"/>
      <c r="M188" s="46"/>
      <c r="O188" s="46"/>
      <c r="Q188" s="46"/>
      <c r="S188" s="46"/>
      <c r="U188" s="46"/>
      <c r="W188" s="46"/>
      <c r="Y188" s="46"/>
      <c r="AA188" s="46"/>
      <c r="AC188" s="46"/>
      <c r="AE188" s="46"/>
      <c r="AG188" s="46"/>
      <c r="AI188" s="46"/>
      <c r="AK188" s="46"/>
      <c r="AM188" s="46"/>
      <c r="AO188" s="46"/>
      <c r="AQ188" s="46"/>
      <c r="AS188" s="46"/>
      <c r="AU188" s="46"/>
      <c r="AW188" s="46"/>
      <c r="AX188" s="46"/>
      <c r="AY188" s="46"/>
    </row>
    <row r="189" spans="5:51" x14ac:dyDescent="0.2">
      <c r="E189" s="46"/>
      <c r="G189" s="46"/>
      <c r="I189" s="46"/>
      <c r="K189" s="46"/>
      <c r="M189" s="46"/>
      <c r="O189" s="46"/>
      <c r="Q189" s="46"/>
      <c r="S189" s="46"/>
      <c r="U189" s="46"/>
      <c r="W189" s="46"/>
      <c r="Y189" s="46"/>
      <c r="AA189" s="46"/>
      <c r="AC189" s="46"/>
      <c r="AE189" s="46"/>
      <c r="AG189" s="46"/>
      <c r="AI189" s="46"/>
      <c r="AK189" s="46"/>
      <c r="AM189" s="46"/>
      <c r="AO189" s="46"/>
      <c r="AQ189" s="46"/>
      <c r="AS189" s="46"/>
      <c r="AU189" s="46"/>
      <c r="AW189" s="46"/>
      <c r="AX189" s="46"/>
      <c r="AY189" s="46"/>
    </row>
    <row r="190" spans="5:51" x14ac:dyDescent="0.2">
      <c r="E190" s="46"/>
      <c r="G190" s="46"/>
      <c r="I190" s="46"/>
      <c r="K190" s="46"/>
      <c r="M190" s="46"/>
      <c r="O190" s="46"/>
      <c r="Q190" s="46"/>
      <c r="S190" s="46"/>
      <c r="U190" s="46"/>
      <c r="W190" s="46"/>
      <c r="Y190" s="46"/>
      <c r="AA190" s="46"/>
      <c r="AC190" s="46"/>
      <c r="AE190" s="46"/>
      <c r="AG190" s="46"/>
      <c r="AI190" s="46"/>
      <c r="AK190" s="46"/>
      <c r="AM190" s="46"/>
      <c r="AO190" s="46"/>
      <c r="AQ190" s="46"/>
      <c r="AS190" s="46"/>
      <c r="AU190" s="46"/>
      <c r="AW190" s="46"/>
      <c r="AX190" s="46"/>
      <c r="AY190" s="46"/>
    </row>
    <row r="191" spans="5:51" x14ac:dyDescent="0.2">
      <c r="E191" s="46"/>
      <c r="G191" s="46"/>
      <c r="I191" s="46"/>
      <c r="K191" s="46"/>
      <c r="M191" s="46"/>
      <c r="O191" s="46"/>
      <c r="Q191" s="46"/>
      <c r="S191" s="46"/>
      <c r="U191" s="46"/>
      <c r="W191" s="46"/>
      <c r="Y191" s="46"/>
      <c r="AA191" s="46"/>
      <c r="AC191" s="46"/>
      <c r="AE191" s="46"/>
      <c r="AG191" s="46"/>
      <c r="AI191" s="46"/>
      <c r="AK191" s="46"/>
      <c r="AM191" s="46"/>
      <c r="AO191" s="46"/>
      <c r="AQ191" s="46"/>
      <c r="AS191" s="46"/>
      <c r="AU191" s="46"/>
      <c r="AW191" s="46"/>
      <c r="AX191" s="46"/>
      <c r="AY191" s="46"/>
    </row>
    <row r="192" spans="5:51" x14ac:dyDescent="0.2">
      <c r="E192" s="46"/>
      <c r="G192" s="46"/>
      <c r="I192" s="46"/>
      <c r="K192" s="46"/>
      <c r="M192" s="46"/>
      <c r="O192" s="46"/>
      <c r="Q192" s="46"/>
      <c r="S192" s="46"/>
      <c r="U192" s="46"/>
      <c r="W192" s="46"/>
      <c r="Y192" s="46"/>
      <c r="AA192" s="46"/>
      <c r="AC192" s="46"/>
      <c r="AE192" s="46"/>
      <c r="AG192" s="46"/>
      <c r="AI192" s="46"/>
      <c r="AK192" s="46"/>
      <c r="AM192" s="46"/>
      <c r="AO192" s="46"/>
      <c r="AQ192" s="46"/>
      <c r="AS192" s="46"/>
      <c r="AU192" s="46"/>
      <c r="AW192" s="46"/>
      <c r="AX192" s="46"/>
      <c r="AY192" s="46"/>
    </row>
    <row r="193" spans="5:51" x14ac:dyDescent="0.2">
      <c r="E193" s="46"/>
      <c r="G193" s="46"/>
      <c r="I193" s="46"/>
      <c r="K193" s="46"/>
      <c r="M193" s="46"/>
      <c r="O193" s="46"/>
      <c r="Q193" s="46"/>
      <c r="S193" s="46"/>
      <c r="U193" s="46"/>
      <c r="W193" s="46"/>
      <c r="Y193" s="46"/>
      <c r="AA193" s="46"/>
      <c r="AC193" s="46"/>
      <c r="AE193" s="46"/>
      <c r="AG193" s="46"/>
      <c r="AI193" s="46"/>
      <c r="AK193" s="46"/>
      <c r="AM193" s="46"/>
      <c r="AO193" s="46"/>
      <c r="AQ193" s="46"/>
      <c r="AS193" s="46"/>
      <c r="AU193" s="46"/>
      <c r="AW193" s="46"/>
      <c r="AX193" s="46"/>
      <c r="AY193" s="46"/>
    </row>
    <row r="194" spans="5:51" x14ac:dyDescent="0.2">
      <c r="E194" s="46"/>
      <c r="G194" s="46"/>
      <c r="I194" s="46"/>
      <c r="K194" s="46"/>
      <c r="M194" s="46"/>
      <c r="O194" s="46"/>
      <c r="Q194" s="46"/>
      <c r="S194" s="46"/>
      <c r="U194" s="46"/>
      <c r="W194" s="46"/>
      <c r="Y194" s="46"/>
      <c r="AA194" s="46"/>
      <c r="AC194" s="46"/>
      <c r="AE194" s="46"/>
      <c r="AG194" s="46"/>
      <c r="AI194" s="46"/>
      <c r="AK194" s="46"/>
      <c r="AM194" s="46"/>
      <c r="AO194" s="46"/>
      <c r="AQ194" s="46"/>
      <c r="AS194" s="46"/>
      <c r="AU194" s="46"/>
      <c r="AW194" s="46"/>
      <c r="AX194" s="46"/>
      <c r="AY194" s="46"/>
    </row>
    <row r="195" spans="5:51" x14ac:dyDescent="0.2">
      <c r="E195" s="46"/>
      <c r="G195" s="46"/>
      <c r="I195" s="46"/>
      <c r="K195" s="46"/>
      <c r="M195" s="46"/>
      <c r="O195" s="46"/>
      <c r="Q195" s="46"/>
      <c r="S195" s="46"/>
      <c r="U195" s="46"/>
      <c r="W195" s="46"/>
      <c r="Y195" s="46"/>
      <c r="AA195" s="46"/>
      <c r="AC195" s="46"/>
      <c r="AE195" s="46"/>
      <c r="AG195" s="46"/>
      <c r="AI195" s="46"/>
      <c r="AK195" s="46"/>
      <c r="AM195" s="46"/>
      <c r="AO195" s="46"/>
      <c r="AQ195" s="46"/>
      <c r="AS195" s="46"/>
      <c r="AU195" s="46"/>
      <c r="AW195" s="46"/>
      <c r="AX195" s="46"/>
      <c r="AY195" s="46"/>
    </row>
    <row r="196" spans="5:51" x14ac:dyDescent="0.2">
      <c r="E196" s="46"/>
      <c r="G196" s="46"/>
      <c r="I196" s="46"/>
      <c r="K196" s="46"/>
      <c r="M196" s="46"/>
      <c r="O196" s="46"/>
      <c r="Q196" s="46"/>
      <c r="S196" s="46"/>
      <c r="U196" s="46"/>
      <c r="W196" s="46"/>
      <c r="Y196" s="46"/>
      <c r="AA196" s="46"/>
      <c r="AC196" s="46"/>
      <c r="AE196" s="46"/>
      <c r="AG196" s="46"/>
      <c r="AI196" s="46"/>
      <c r="AK196" s="46"/>
      <c r="AM196" s="46"/>
      <c r="AO196" s="46"/>
      <c r="AQ196" s="46"/>
      <c r="AS196" s="46"/>
      <c r="AU196" s="46"/>
      <c r="AW196" s="46"/>
      <c r="AX196" s="46"/>
      <c r="AY196" s="46"/>
    </row>
    <row r="197" spans="5:51" x14ac:dyDescent="0.2">
      <c r="E197" s="46"/>
      <c r="G197" s="46"/>
      <c r="I197" s="46"/>
      <c r="K197" s="46"/>
      <c r="M197" s="46"/>
      <c r="O197" s="46"/>
      <c r="Q197" s="46"/>
      <c r="S197" s="46"/>
      <c r="U197" s="46"/>
      <c r="W197" s="46"/>
      <c r="Y197" s="46"/>
      <c r="AA197" s="46"/>
      <c r="AC197" s="46"/>
      <c r="AE197" s="46"/>
      <c r="AG197" s="46"/>
      <c r="AI197" s="46"/>
      <c r="AK197" s="46"/>
      <c r="AM197" s="46"/>
      <c r="AO197" s="46"/>
      <c r="AQ197" s="46"/>
      <c r="AS197" s="46"/>
      <c r="AU197" s="46"/>
      <c r="AW197" s="46"/>
      <c r="AX197" s="46"/>
      <c r="AY197" s="46"/>
    </row>
    <row r="198" spans="5:51" x14ac:dyDescent="0.2">
      <c r="E198" s="46"/>
      <c r="G198" s="46"/>
      <c r="I198" s="46"/>
      <c r="K198" s="46"/>
      <c r="M198" s="46"/>
      <c r="O198" s="46"/>
      <c r="Q198" s="46"/>
      <c r="S198" s="46"/>
      <c r="U198" s="46"/>
      <c r="W198" s="46"/>
      <c r="Y198" s="46"/>
      <c r="AA198" s="46"/>
      <c r="AC198" s="46"/>
      <c r="AE198" s="46"/>
      <c r="AG198" s="46"/>
      <c r="AI198" s="46"/>
      <c r="AK198" s="46"/>
      <c r="AM198" s="46"/>
      <c r="AO198" s="46"/>
      <c r="AQ198" s="46"/>
      <c r="AS198" s="46"/>
      <c r="AU198" s="46"/>
      <c r="AW198" s="46"/>
      <c r="AX198" s="46"/>
      <c r="AY198" s="46"/>
    </row>
    <row r="199" spans="5:51" x14ac:dyDescent="0.2">
      <c r="E199" s="46"/>
      <c r="G199" s="46"/>
      <c r="I199" s="46"/>
      <c r="K199" s="46"/>
      <c r="M199" s="46"/>
      <c r="O199" s="46"/>
      <c r="Q199" s="46"/>
      <c r="S199" s="46"/>
      <c r="U199" s="46"/>
      <c r="W199" s="46"/>
      <c r="Y199" s="46"/>
      <c r="AA199" s="46"/>
      <c r="AC199" s="46"/>
      <c r="AE199" s="46"/>
      <c r="AG199" s="46"/>
      <c r="AI199" s="46"/>
      <c r="AK199" s="46"/>
      <c r="AM199" s="46"/>
      <c r="AO199" s="46"/>
      <c r="AQ199" s="46"/>
      <c r="AS199" s="46"/>
      <c r="AU199" s="46"/>
      <c r="AW199" s="46"/>
      <c r="AX199" s="46"/>
      <c r="AY199" s="46"/>
    </row>
    <row r="200" spans="5:51" x14ac:dyDescent="0.2">
      <c r="E200" s="46"/>
      <c r="G200" s="46"/>
      <c r="I200" s="46"/>
      <c r="K200" s="46"/>
      <c r="M200" s="46"/>
      <c r="O200" s="46"/>
      <c r="Q200" s="46"/>
      <c r="S200" s="46"/>
      <c r="U200" s="46"/>
      <c r="W200" s="46"/>
      <c r="Y200" s="46"/>
      <c r="AA200" s="46"/>
      <c r="AC200" s="46"/>
      <c r="AE200" s="46"/>
      <c r="AG200" s="46"/>
      <c r="AI200" s="46"/>
      <c r="AK200" s="46"/>
      <c r="AM200" s="46"/>
      <c r="AO200" s="46"/>
      <c r="AQ200" s="46"/>
      <c r="AS200" s="46"/>
      <c r="AU200" s="46"/>
      <c r="AW200" s="46"/>
      <c r="AX200" s="46"/>
      <c r="AY200" s="46"/>
    </row>
    <row r="201" spans="5:51" x14ac:dyDescent="0.2">
      <c r="E201" s="46"/>
      <c r="G201" s="46"/>
      <c r="I201" s="46"/>
      <c r="K201" s="46"/>
      <c r="M201" s="46"/>
      <c r="O201" s="46"/>
      <c r="Q201" s="46"/>
      <c r="S201" s="46"/>
      <c r="U201" s="46"/>
      <c r="W201" s="46"/>
      <c r="Y201" s="46"/>
      <c r="AA201" s="46"/>
      <c r="AC201" s="46"/>
      <c r="AE201" s="46"/>
      <c r="AG201" s="46"/>
      <c r="AI201" s="46"/>
      <c r="AK201" s="46"/>
      <c r="AM201" s="46"/>
      <c r="AO201" s="46"/>
      <c r="AQ201" s="46"/>
      <c r="AS201" s="46"/>
      <c r="AU201" s="46"/>
      <c r="AW201" s="46"/>
      <c r="AX201" s="46"/>
      <c r="AY201" s="46"/>
    </row>
    <row r="202" spans="5:51" x14ac:dyDescent="0.2">
      <c r="E202" s="46"/>
      <c r="G202" s="46"/>
      <c r="I202" s="46"/>
      <c r="K202" s="46"/>
      <c r="M202" s="46"/>
      <c r="O202" s="46"/>
      <c r="Q202" s="46"/>
      <c r="S202" s="46"/>
      <c r="U202" s="46"/>
      <c r="W202" s="46"/>
      <c r="Y202" s="46"/>
      <c r="AA202" s="46"/>
      <c r="AC202" s="46"/>
      <c r="AE202" s="46"/>
      <c r="AG202" s="46"/>
      <c r="AI202" s="46"/>
      <c r="AK202" s="46"/>
      <c r="AM202" s="46"/>
      <c r="AO202" s="46"/>
      <c r="AQ202" s="46"/>
      <c r="AS202" s="46"/>
      <c r="AU202" s="46"/>
      <c r="AW202" s="46"/>
      <c r="AX202" s="46"/>
      <c r="AY202" s="46"/>
    </row>
    <row r="203" spans="5:51" x14ac:dyDescent="0.2">
      <c r="E203" s="46"/>
      <c r="G203" s="46"/>
      <c r="I203" s="46"/>
      <c r="K203" s="46"/>
      <c r="M203" s="46"/>
      <c r="O203" s="46"/>
      <c r="Q203" s="46"/>
      <c r="S203" s="46"/>
      <c r="U203" s="46"/>
      <c r="W203" s="46"/>
      <c r="Y203" s="46"/>
      <c r="AA203" s="46"/>
      <c r="AC203" s="46"/>
      <c r="AE203" s="46"/>
      <c r="AG203" s="46"/>
      <c r="AI203" s="46"/>
      <c r="AK203" s="46"/>
      <c r="AM203" s="46"/>
      <c r="AO203" s="46"/>
      <c r="AQ203" s="46"/>
      <c r="AS203" s="46"/>
      <c r="AU203" s="46"/>
      <c r="AW203" s="46"/>
      <c r="AX203" s="46"/>
      <c r="AY203" s="46"/>
    </row>
    <row r="204" spans="5:51" x14ac:dyDescent="0.2">
      <c r="E204" s="46"/>
      <c r="G204" s="46"/>
      <c r="I204" s="46"/>
      <c r="K204" s="46"/>
      <c r="M204" s="46"/>
      <c r="O204" s="46"/>
      <c r="Q204" s="46"/>
      <c r="S204" s="46"/>
      <c r="U204" s="46"/>
      <c r="W204" s="46"/>
      <c r="Y204" s="46"/>
      <c r="AA204" s="46"/>
      <c r="AC204" s="46"/>
      <c r="AE204" s="46"/>
      <c r="AG204" s="46"/>
      <c r="AI204" s="46"/>
      <c r="AK204" s="46"/>
      <c r="AM204" s="46"/>
      <c r="AO204" s="46"/>
      <c r="AQ204" s="46"/>
      <c r="AS204" s="46"/>
      <c r="AU204" s="46"/>
      <c r="AW204" s="46"/>
      <c r="AX204" s="46"/>
      <c r="AY204" s="46"/>
    </row>
    <row r="205" spans="5:51" x14ac:dyDescent="0.2">
      <c r="E205" s="46"/>
      <c r="G205" s="46"/>
      <c r="I205" s="46"/>
      <c r="K205" s="46"/>
      <c r="M205" s="46"/>
      <c r="O205" s="46"/>
      <c r="Q205" s="46"/>
      <c r="S205" s="46"/>
      <c r="U205" s="46"/>
      <c r="W205" s="46"/>
      <c r="Y205" s="46"/>
      <c r="AA205" s="46"/>
      <c r="AC205" s="46"/>
      <c r="AE205" s="46"/>
      <c r="AG205" s="46"/>
      <c r="AI205" s="46"/>
      <c r="AK205" s="46"/>
      <c r="AM205" s="46"/>
      <c r="AO205" s="46"/>
      <c r="AQ205" s="46"/>
      <c r="AS205" s="46"/>
      <c r="AU205" s="46"/>
      <c r="AW205" s="46"/>
      <c r="AX205" s="46"/>
      <c r="AY205" s="46"/>
    </row>
    <row r="206" spans="5:51" x14ac:dyDescent="0.2">
      <c r="E206" s="46"/>
      <c r="G206" s="46"/>
      <c r="I206" s="46"/>
      <c r="K206" s="46"/>
      <c r="M206" s="46"/>
      <c r="O206" s="46"/>
      <c r="Q206" s="46"/>
      <c r="S206" s="46"/>
      <c r="U206" s="46"/>
      <c r="W206" s="46"/>
      <c r="Y206" s="46"/>
      <c r="AA206" s="46"/>
      <c r="AC206" s="46"/>
      <c r="AE206" s="46"/>
      <c r="AG206" s="46"/>
      <c r="AI206" s="46"/>
      <c r="AK206" s="46"/>
      <c r="AM206" s="46"/>
      <c r="AO206" s="46"/>
      <c r="AQ206" s="46"/>
      <c r="AS206" s="46"/>
      <c r="AU206" s="46"/>
      <c r="AW206" s="46"/>
      <c r="AX206" s="46"/>
      <c r="AY206" s="46"/>
    </row>
    <row r="207" spans="5:51" x14ac:dyDescent="0.2">
      <c r="E207" s="46"/>
      <c r="G207" s="46"/>
      <c r="I207" s="46"/>
      <c r="K207" s="46"/>
      <c r="M207" s="46"/>
      <c r="O207" s="46"/>
      <c r="Q207" s="46"/>
      <c r="S207" s="46"/>
      <c r="U207" s="46"/>
      <c r="W207" s="46"/>
      <c r="Y207" s="46"/>
      <c r="AA207" s="46"/>
      <c r="AC207" s="46"/>
      <c r="AE207" s="46"/>
      <c r="AG207" s="46"/>
      <c r="AI207" s="46"/>
      <c r="AK207" s="46"/>
      <c r="AM207" s="46"/>
      <c r="AO207" s="46"/>
      <c r="AQ207" s="46"/>
      <c r="AS207" s="46"/>
      <c r="AU207" s="46"/>
      <c r="AW207" s="46"/>
      <c r="AX207" s="46"/>
      <c r="AY207" s="46"/>
    </row>
    <row r="208" spans="5:51" x14ac:dyDescent="0.2">
      <c r="E208" s="46"/>
      <c r="G208" s="46"/>
      <c r="I208" s="46"/>
      <c r="K208" s="46"/>
      <c r="M208" s="46"/>
      <c r="O208" s="46"/>
      <c r="Q208" s="46"/>
      <c r="S208" s="46"/>
      <c r="U208" s="46"/>
      <c r="W208" s="46"/>
      <c r="Y208" s="46"/>
      <c r="AA208" s="46"/>
      <c r="AC208" s="46"/>
      <c r="AE208" s="46"/>
      <c r="AG208" s="46"/>
      <c r="AI208" s="46"/>
      <c r="AK208" s="46"/>
      <c r="AM208" s="46"/>
      <c r="AO208" s="46"/>
      <c r="AQ208" s="46"/>
      <c r="AS208" s="46"/>
      <c r="AU208" s="46"/>
      <c r="AW208" s="46"/>
      <c r="AX208" s="46"/>
      <c r="AY208" s="46"/>
    </row>
    <row r="209" spans="5:51" x14ac:dyDescent="0.2">
      <c r="E209" s="46"/>
      <c r="G209" s="46"/>
      <c r="I209" s="46"/>
      <c r="K209" s="46"/>
      <c r="M209" s="46"/>
      <c r="O209" s="46"/>
      <c r="Q209" s="46"/>
      <c r="S209" s="46"/>
      <c r="U209" s="46"/>
      <c r="W209" s="46"/>
      <c r="Y209" s="46"/>
      <c r="AA209" s="46"/>
      <c r="AC209" s="46"/>
      <c r="AE209" s="46"/>
      <c r="AG209" s="46"/>
      <c r="AI209" s="46"/>
      <c r="AK209" s="46"/>
      <c r="AM209" s="46"/>
      <c r="AO209" s="46"/>
      <c r="AQ209" s="46"/>
      <c r="AS209" s="46"/>
      <c r="AU209" s="46"/>
      <c r="AW209" s="46"/>
      <c r="AX209" s="46"/>
      <c r="AY209" s="46"/>
    </row>
    <row r="210" spans="5:51" x14ac:dyDescent="0.2">
      <c r="E210" s="46"/>
      <c r="G210" s="46"/>
      <c r="I210" s="46"/>
      <c r="K210" s="46"/>
      <c r="M210" s="46"/>
      <c r="O210" s="46"/>
      <c r="Q210" s="46"/>
      <c r="S210" s="46"/>
      <c r="U210" s="46"/>
      <c r="W210" s="46"/>
      <c r="Y210" s="46"/>
      <c r="AA210" s="46"/>
      <c r="AC210" s="46"/>
      <c r="AE210" s="46"/>
      <c r="AG210" s="46"/>
      <c r="AI210" s="46"/>
      <c r="AK210" s="46"/>
      <c r="AM210" s="46"/>
      <c r="AO210" s="46"/>
      <c r="AQ210" s="46"/>
      <c r="AS210" s="46"/>
      <c r="AU210" s="46"/>
      <c r="AW210" s="46"/>
      <c r="AX210" s="46"/>
      <c r="AY210" s="46"/>
    </row>
    <row r="211" spans="5:51" x14ac:dyDescent="0.2">
      <c r="E211" s="46"/>
      <c r="G211" s="46"/>
      <c r="I211" s="46"/>
      <c r="K211" s="46"/>
      <c r="M211" s="46"/>
      <c r="O211" s="46"/>
      <c r="Q211" s="46"/>
      <c r="S211" s="46"/>
      <c r="U211" s="46"/>
      <c r="W211" s="46"/>
      <c r="Y211" s="46"/>
      <c r="AA211" s="46"/>
      <c r="AC211" s="46"/>
      <c r="AE211" s="46"/>
      <c r="AG211" s="46"/>
      <c r="AI211" s="46"/>
      <c r="AK211" s="46"/>
      <c r="AM211" s="46"/>
      <c r="AO211" s="46"/>
      <c r="AQ211" s="46"/>
      <c r="AS211" s="46"/>
      <c r="AU211" s="46"/>
      <c r="AW211" s="46"/>
      <c r="AX211" s="46"/>
      <c r="AY211" s="46"/>
    </row>
    <row r="212" spans="5:51" x14ac:dyDescent="0.2">
      <c r="E212" s="46"/>
      <c r="G212" s="46"/>
      <c r="I212" s="46"/>
      <c r="K212" s="46"/>
      <c r="M212" s="46"/>
      <c r="O212" s="46"/>
      <c r="Q212" s="46"/>
      <c r="S212" s="46"/>
      <c r="U212" s="46"/>
      <c r="W212" s="46"/>
      <c r="Y212" s="46"/>
      <c r="AA212" s="46"/>
      <c r="AC212" s="46"/>
      <c r="AE212" s="46"/>
      <c r="AG212" s="46"/>
      <c r="AI212" s="46"/>
      <c r="AK212" s="46"/>
      <c r="AM212" s="46"/>
      <c r="AO212" s="46"/>
      <c r="AQ212" s="46"/>
      <c r="AS212" s="46"/>
      <c r="AU212" s="46"/>
      <c r="AW212" s="46"/>
      <c r="AX212" s="46"/>
      <c r="AY212" s="46"/>
    </row>
    <row r="213" spans="5:51" x14ac:dyDescent="0.2">
      <c r="E213" s="46"/>
      <c r="G213" s="46"/>
      <c r="I213" s="46"/>
      <c r="K213" s="46"/>
      <c r="M213" s="46"/>
      <c r="O213" s="46"/>
      <c r="Q213" s="46"/>
      <c r="S213" s="46"/>
      <c r="U213" s="46"/>
      <c r="W213" s="46"/>
      <c r="Y213" s="46"/>
      <c r="AA213" s="46"/>
      <c r="AC213" s="46"/>
      <c r="AE213" s="46"/>
      <c r="AG213" s="46"/>
      <c r="AI213" s="46"/>
      <c r="AK213" s="46"/>
      <c r="AM213" s="46"/>
      <c r="AO213" s="46"/>
      <c r="AQ213" s="46"/>
      <c r="AS213" s="46"/>
      <c r="AU213" s="46"/>
      <c r="AW213" s="46"/>
      <c r="AX213" s="46"/>
      <c r="AY213" s="46"/>
    </row>
    <row r="214" spans="5:51" x14ac:dyDescent="0.2">
      <c r="E214" s="46"/>
      <c r="G214" s="46"/>
      <c r="I214" s="46"/>
      <c r="K214" s="46"/>
      <c r="M214" s="46"/>
      <c r="O214" s="46"/>
      <c r="Q214" s="46"/>
      <c r="S214" s="46"/>
      <c r="U214" s="46"/>
      <c r="W214" s="46"/>
      <c r="Y214" s="46"/>
      <c r="AA214" s="46"/>
      <c r="AC214" s="46"/>
      <c r="AE214" s="46"/>
      <c r="AG214" s="46"/>
      <c r="AI214" s="46"/>
      <c r="AK214" s="46"/>
      <c r="AM214" s="46"/>
      <c r="AO214" s="46"/>
      <c r="AQ214" s="46"/>
      <c r="AS214" s="46"/>
      <c r="AU214" s="46"/>
      <c r="AW214" s="46"/>
      <c r="AX214" s="46"/>
      <c r="AY214" s="46"/>
    </row>
    <row r="215" spans="5:51" x14ac:dyDescent="0.2">
      <c r="E215" s="46"/>
      <c r="G215" s="46"/>
      <c r="I215" s="46"/>
      <c r="K215" s="46"/>
      <c r="M215" s="46"/>
      <c r="O215" s="46"/>
      <c r="Q215" s="46"/>
      <c r="S215" s="46"/>
      <c r="U215" s="46"/>
      <c r="W215" s="46"/>
      <c r="Y215" s="46"/>
      <c r="AA215" s="46"/>
      <c r="AC215" s="46"/>
      <c r="AE215" s="46"/>
      <c r="AG215" s="46"/>
      <c r="AI215" s="46"/>
      <c r="AK215" s="46"/>
      <c r="AM215" s="46"/>
      <c r="AO215" s="46"/>
      <c r="AQ215" s="46"/>
      <c r="AS215" s="46"/>
      <c r="AU215" s="46"/>
      <c r="AW215" s="46"/>
      <c r="AX215" s="46"/>
      <c r="AY215" s="46"/>
    </row>
    <row r="216" spans="5:51" x14ac:dyDescent="0.2">
      <c r="E216" s="46"/>
      <c r="G216" s="46"/>
      <c r="I216" s="46"/>
      <c r="K216" s="46"/>
      <c r="M216" s="46"/>
      <c r="O216" s="46"/>
      <c r="Q216" s="46"/>
      <c r="S216" s="46"/>
      <c r="U216" s="46"/>
      <c r="W216" s="46"/>
      <c r="Y216" s="46"/>
      <c r="AA216" s="46"/>
      <c r="AC216" s="46"/>
      <c r="AE216" s="46"/>
      <c r="AG216" s="46"/>
      <c r="AI216" s="46"/>
      <c r="AK216" s="46"/>
      <c r="AM216" s="46"/>
      <c r="AO216" s="46"/>
      <c r="AQ216" s="46"/>
      <c r="AS216" s="46"/>
      <c r="AU216" s="46"/>
      <c r="AW216" s="46"/>
      <c r="AX216" s="46"/>
      <c r="AY216" s="46"/>
    </row>
    <row r="217" spans="5:51" x14ac:dyDescent="0.2">
      <c r="E217" s="46"/>
      <c r="G217" s="46"/>
      <c r="I217" s="46"/>
      <c r="K217" s="46"/>
      <c r="M217" s="46"/>
      <c r="O217" s="46"/>
      <c r="Q217" s="46"/>
      <c r="S217" s="46"/>
      <c r="U217" s="46"/>
      <c r="W217" s="46"/>
      <c r="Y217" s="46"/>
      <c r="AA217" s="46"/>
      <c r="AC217" s="46"/>
      <c r="AE217" s="46"/>
      <c r="AG217" s="46"/>
      <c r="AI217" s="46"/>
      <c r="AK217" s="46"/>
      <c r="AM217" s="46"/>
      <c r="AO217" s="46"/>
      <c r="AQ217" s="46"/>
      <c r="AS217" s="46"/>
      <c r="AU217" s="46"/>
      <c r="AW217" s="46"/>
      <c r="AX217" s="46"/>
      <c r="AY217" s="46"/>
    </row>
    <row r="218" spans="5:51" x14ac:dyDescent="0.2">
      <c r="E218" s="46"/>
      <c r="G218" s="46"/>
      <c r="I218" s="46"/>
      <c r="K218" s="46"/>
      <c r="M218" s="46"/>
      <c r="O218" s="46"/>
      <c r="Q218" s="46"/>
      <c r="S218" s="46"/>
      <c r="U218" s="46"/>
      <c r="W218" s="46"/>
      <c r="Y218" s="46"/>
      <c r="AA218" s="46"/>
      <c r="AC218" s="46"/>
      <c r="AE218" s="46"/>
      <c r="AG218" s="46"/>
      <c r="AI218" s="46"/>
      <c r="AK218" s="46"/>
      <c r="AM218" s="46"/>
      <c r="AO218" s="46"/>
      <c r="AQ218" s="46"/>
      <c r="AS218" s="46"/>
      <c r="AU218" s="46"/>
      <c r="AW218" s="46"/>
      <c r="AX218" s="46"/>
      <c r="AY218" s="46"/>
    </row>
    <row r="219" spans="5:51" x14ac:dyDescent="0.2">
      <c r="E219" s="46"/>
      <c r="G219" s="46"/>
      <c r="I219" s="46"/>
      <c r="K219" s="46"/>
      <c r="M219" s="46"/>
      <c r="O219" s="46"/>
      <c r="Q219" s="46"/>
      <c r="S219" s="46"/>
      <c r="U219" s="46"/>
      <c r="W219" s="46"/>
      <c r="Y219" s="46"/>
      <c r="AA219" s="46"/>
      <c r="AC219" s="46"/>
      <c r="AE219" s="46"/>
      <c r="AG219" s="46"/>
      <c r="AI219" s="46"/>
      <c r="AK219" s="46"/>
      <c r="AM219" s="46"/>
      <c r="AO219" s="46"/>
      <c r="AQ219" s="46"/>
      <c r="AS219" s="46"/>
      <c r="AU219" s="46"/>
      <c r="AW219" s="46"/>
      <c r="AX219" s="46"/>
      <c r="AY219" s="46"/>
    </row>
    <row r="220" spans="5:51" x14ac:dyDescent="0.2">
      <c r="E220" s="46"/>
      <c r="G220" s="46"/>
      <c r="I220" s="46"/>
      <c r="K220" s="46"/>
      <c r="M220" s="46"/>
      <c r="O220" s="46"/>
      <c r="Q220" s="46"/>
      <c r="S220" s="46"/>
      <c r="U220" s="46"/>
      <c r="W220" s="46"/>
      <c r="Y220" s="46"/>
      <c r="AA220" s="46"/>
      <c r="AC220" s="46"/>
      <c r="AE220" s="46"/>
      <c r="AG220" s="46"/>
      <c r="AI220" s="46"/>
      <c r="AK220" s="46"/>
      <c r="AM220" s="46"/>
      <c r="AO220" s="46"/>
      <c r="AQ220" s="46"/>
      <c r="AS220" s="46"/>
      <c r="AU220" s="46"/>
      <c r="AW220" s="46"/>
      <c r="AX220" s="46"/>
      <c r="AY220" s="46"/>
    </row>
    <row r="221" spans="5:51" x14ac:dyDescent="0.2">
      <c r="E221" s="46"/>
      <c r="G221" s="46"/>
      <c r="I221" s="46"/>
      <c r="K221" s="46"/>
      <c r="M221" s="46"/>
      <c r="O221" s="46"/>
      <c r="Q221" s="46"/>
      <c r="S221" s="46"/>
      <c r="U221" s="46"/>
      <c r="W221" s="46"/>
      <c r="Y221" s="46"/>
      <c r="AA221" s="46"/>
      <c r="AC221" s="46"/>
      <c r="AE221" s="46"/>
      <c r="AG221" s="46"/>
      <c r="AI221" s="46"/>
      <c r="AK221" s="46"/>
      <c r="AM221" s="46"/>
      <c r="AO221" s="46"/>
      <c r="AQ221" s="46"/>
      <c r="AS221" s="46"/>
      <c r="AU221" s="46"/>
      <c r="AW221" s="46"/>
      <c r="AX221" s="46"/>
      <c r="AY221" s="46"/>
    </row>
    <row r="222" spans="5:51" x14ac:dyDescent="0.2">
      <c r="E222" s="46"/>
      <c r="G222" s="46"/>
      <c r="I222" s="46"/>
      <c r="K222" s="46"/>
      <c r="M222" s="46"/>
      <c r="O222" s="46"/>
      <c r="Q222" s="46"/>
      <c r="S222" s="46"/>
      <c r="U222" s="46"/>
      <c r="W222" s="46"/>
      <c r="Y222" s="46"/>
      <c r="AA222" s="46"/>
      <c r="AC222" s="46"/>
      <c r="AE222" s="46"/>
      <c r="AG222" s="46"/>
      <c r="AI222" s="46"/>
      <c r="AK222" s="46"/>
      <c r="AM222" s="46"/>
      <c r="AO222" s="46"/>
      <c r="AQ222" s="46"/>
      <c r="AS222" s="46"/>
      <c r="AU222" s="46"/>
      <c r="AW222" s="46"/>
      <c r="AX222" s="46"/>
      <c r="AY222" s="46"/>
    </row>
    <row r="223" spans="5:51" x14ac:dyDescent="0.2">
      <c r="E223" s="46"/>
      <c r="G223" s="46"/>
      <c r="I223" s="46"/>
      <c r="K223" s="46"/>
      <c r="M223" s="46"/>
      <c r="O223" s="46"/>
      <c r="Q223" s="46"/>
      <c r="S223" s="46"/>
      <c r="U223" s="46"/>
      <c r="W223" s="46"/>
      <c r="Y223" s="46"/>
      <c r="AA223" s="46"/>
      <c r="AC223" s="46"/>
      <c r="AE223" s="46"/>
      <c r="AG223" s="46"/>
      <c r="AI223" s="46"/>
      <c r="AK223" s="46"/>
      <c r="AM223" s="46"/>
      <c r="AO223" s="46"/>
      <c r="AQ223" s="46"/>
      <c r="AS223" s="46"/>
      <c r="AU223" s="46"/>
      <c r="AW223" s="46"/>
      <c r="AX223" s="46"/>
      <c r="AY223" s="46"/>
    </row>
    <row r="224" spans="5:51" x14ac:dyDescent="0.2">
      <c r="E224" s="46"/>
      <c r="G224" s="46"/>
      <c r="I224" s="46"/>
      <c r="K224" s="46"/>
      <c r="M224" s="46"/>
      <c r="O224" s="46"/>
      <c r="Q224" s="46"/>
      <c r="S224" s="46"/>
      <c r="U224" s="46"/>
      <c r="W224" s="46"/>
      <c r="Y224" s="46"/>
      <c r="AA224" s="46"/>
      <c r="AC224" s="46"/>
      <c r="AE224" s="46"/>
      <c r="AG224" s="46"/>
      <c r="AI224" s="46"/>
      <c r="AK224" s="46"/>
      <c r="AM224" s="46"/>
      <c r="AO224" s="46"/>
      <c r="AQ224" s="46"/>
      <c r="AS224" s="46"/>
      <c r="AU224" s="46"/>
      <c r="AW224" s="46"/>
      <c r="AX224" s="46"/>
      <c r="AY224" s="46"/>
    </row>
    <row r="225" spans="5:51" x14ac:dyDescent="0.2">
      <c r="E225" s="46"/>
      <c r="G225" s="46"/>
      <c r="I225" s="46"/>
      <c r="K225" s="46"/>
      <c r="M225" s="46"/>
      <c r="O225" s="46"/>
      <c r="Q225" s="46"/>
      <c r="S225" s="46"/>
      <c r="U225" s="46"/>
      <c r="W225" s="46"/>
      <c r="Y225" s="46"/>
      <c r="AA225" s="46"/>
      <c r="AC225" s="46"/>
      <c r="AE225" s="46"/>
      <c r="AG225" s="46"/>
      <c r="AI225" s="46"/>
      <c r="AK225" s="46"/>
      <c r="AM225" s="46"/>
      <c r="AO225" s="46"/>
      <c r="AQ225" s="46"/>
      <c r="AS225" s="46"/>
      <c r="AU225" s="46"/>
      <c r="AW225" s="46"/>
      <c r="AX225" s="46"/>
      <c r="AY225" s="46"/>
    </row>
    <row r="226" spans="5:51" x14ac:dyDescent="0.2">
      <c r="E226" s="46"/>
      <c r="G226" s="46"/>
      <c r="I226" s="46"/>
      <c r="K226" s="46"/>
      <c r="M226" s="46"/>
      <c r="O226" s="46"/>
      <c r="Q226" s="46"/>
      <c r="S226" s="46"/>
      <c r="U226" s="46"/>
      <c r="W226" s="46"/>
      <c r="Y226" s="46"/>
      <c r="AA226" s="46"/>
      <c r="AC226" s="46"/>
      <c r="AE226" s="46"/>
      <c r="AG226" s="46"/>
      <c r="AI226" s="46"/>
      <c r="AK226" s="46"/>
      <c r="AM226" s="46"/>
      <c r="AO226" s="46"/>
      <c r="AQ226" s="46"/>
      <c r="AS226" s="46"/>
      <c r="AU226" s="46"/>
      <c r="AW226" s="46"/>
      <c r="AX226" s="46"/>
      <c r="AY226" s="46"/>
    </row>
    <row r="227" spans="5:51" x14ac:dyDescent="0.2">
      <c r="E227" s="46"/>
      <c r="G227" s="46"/>
      <c r="I227" s="46"/>
      <c r="K227" s="46"/>
      <c r="M227" s="46"/>
      <c r="O227" s="46"/>
      <c r="Q227" s="46"/>
      <c r="S227" s="46"/>
      <c r="U227" s="46"/>
      <c r="W227" s="46"/>
      <c r="Y227" s="46"/>
      <c r="AA227" s="46"/>
      <c r="AC227" s="46"/>
      <c r="AE227" s="46"/>
      <c r="AG227" s="46"/>
      <c r="AI227" s="46"/>
      <c r="AK227" s="46"/>
      <c r="AM227" s="46"/>
      <c r="AO227" s="46"/>
      <c r="AQ227" s="46"/>
      <c r="AS227" s="46"/>
      <c r="AU227" s="46"/>
      <c r="AW227" s="46"/>
      <c r="AX227" s="46"/>
      <c r="AY227" s="46"/>
    </row>
    <row r="228" spans="5:51" x14ac:dyDescent="0.2">
      <c r="E228" s="46"/>
      <c r="G228" s="46"/>
      <c r="I228" s="46"/>
      <c r="K228" s="46"/>
      <c r="M228" s="46"/>
      <c r="O228" s="46"/>
      <c r="Q228" s="46"/>
      <c r="S228" s="46"/>
      <c r="U228" s="46"/>
      <c r="W228" s="46"/>
      <c r="Y228" s="46"/>
      <c r="AA228" s="46"/>
      <c r="AC228" s="46"/>
      <c r="AE228" s="46"/>
      <c r="AG228" s="46"/>
      <c r="AI228" s="46"/>
      <c r="AK228" s="46"/>
      <c r="AM228" s="46"/>
      <c r="AO228" s="46"/>
      <c r="AQ228" s="46"/>
      <c r="AS228" s="46"/>
      <c r="AU228" s="46"/>
      <c r="AW228" s="46"/>
      <c r="AX228" s="46"/>
      <c r="AY228" s="46"/>
    </row>
    <row r="229" spans="5:51" x14ac:dyDescent="0.2">
      <c r="E229" s="46"/>
      <c r="G229" s="46"/>
      <c r="I229" s="46"/>
      <c r="K229" s="46"/>
      <c r="M229" s="46"/>
      <c r="O229" s="46"/>
      <c r="Q229" s="46"/>
      <c r="S229" s="46"/>
      <c r="U229" s="46"/>
      <c r="W229" s="46"/>
      <c r="Y229" s="46"/>
      <c r="AA229" s="46"/>
      <c r="AC229" s="46"/>
      <c r="AE229" s="46"/>
      <c r="AG229" s="46"/>
      <c r="AI229" s="46"/>
      <c r="AK229" s="46"/>
      <c r="AM229" s="46"/>
      <c r="AO229" s="46"/>
      <c r="AQ229" s="46"/>
      <c r="AS229" s="46"/>
      <c r="AU229" s="46"/>
      <c r="AW229" s="46"/>
      <c r="AX229" s="46"/>
      <c r="AY229" s="46"/>
    </row>
    <row r="230" spans="5:51" x14ac:dyDescent="0.2">
      <c r="E230" s="46"/>
      <c r="G230" s="46"/>
      <c r="I230" s="46"/>
      <c r="K230" s="46"/>
      <c r="M230" s="46"/>
      <c r="O230" s="46"/>
      <c r="Q230" s="46"/>
      <c r="S230" s="46"/>
      <c r="U230" s="46"/>
      <c r="W230" s="46"/>
      <c r="Y230" s="46"/>
      <c r="AA230" s="46"/>
      <c r="AC230" s="46"/>
      <c r="AE230" s="46"/>
      <c r="AG230" s="46"/>
      <c r="AI230" s="46"/>
      <c r="AK230" s="46"/>
      <c r="AM230" s="46"/>
      <c r="AO230" s="46"/>
      <c r="AQ230" s="46"/>
      <c r="AS230" s="46"/>
      <c r="AU230" s="46"/>
      <c r="AW230" s="46"/>
      <c r="AX230" s="46"/>
      <c r="AY230" s="46"/>
    </row>
    <row r="231" spans="5:51" x14ac:dyDescent="0.2">
      <c r="E231" s="46"/>
      <c r="G231" s="46"/>
      <c r="I231" s="46"/>
      <c r="K231" s="46"/>
      <c r="M231" s="46"/>
      <c r="O231" s="46"/>
      <c r="Q231" s="46"/>
      <c r="S231" s="46"/>
      <c r="U231" s="46"/>
      <c r="W231" s="46"/>
      <c r="Y231" s="46"/>
      <c r="AA231" s="46"/>
      <c r="AC231" s="46"/>
      <c r="AE231" s="46"/>
      <c r="AG231" s="46"/>
      <c r="AI231" s="46"/>
      <c r="AK231" s="46"/>
      <c r="AM231" s="46"/>
      <c r="AO231" s="46"/>
      <c r="AQ231" s="46"/>
      <c r="AS231" s="46"/>
      <c r="AU231" s="46"/>
      <c r="AW231" s="46"/>
      <c r="AX231" s="46"/>
      <c r="AY231" s="46"/>
    </row>
    <row r="232" spans="5:51" x14ac:dyDescent="0.2">
      <c r="E232" s="46"/>
      <c r="G232" s="46"/>
      <c r="I232" s="46"/>
      <c r="K232" s="46"/>
      <c r="M232" s="46"/>
      <c r="O232" s="46"/>
      <c r="Q232" s="46"/>
      <c r="S232" s="46"/>
      <c r="U232" s="46"/>
      <c r="W232" s="46"/>
      <c r="Y232" s="46"/>
      <c r="AA232" s="46"/>
      <c r="AC232" s="46"/>
      <c r="AE232" s="46"/>
      <c r="AG232" s="46"/>
      <c r="AI232" s="46"/>
      <c r="AK232" s="46"/>
      <c r="AM232" s="46"/>
      <c r="AO232" s="46"/>
      <c r="AQ232" s="46"/>
      <c r="AS232" s="46"/>
      <c r="AU232" s="46"/>
      <c r="AW232" s="46"/>
      <c r="AX232" s="46"/>
      <c r="AY232" s="46"/>
    </row>
    <row r="233" spans="5:51" x14ac:dyDescent="0.2">
      <c r="E233" s="46"/>
      <c r="G233" s="46"/>
      <c r="I233" s="46"/>
      <c r="K233" s="46"/>
      <c r="M233" s="46"/>
      <c r="O233" s="46"/>
      <c r="Q233" s="46"/>
      <c r="S233" s="46"/>
      <c r="U233" s="46"/>
      <c r="W233" s="46"/>
      <c r="Y233" s="46"/>
      <c r="AA233" s="46"/>
      <c r="AC233" s="46"/>
      <c r="AE233" s="46"/>
      <c r="AG233" s="46"/>
      <c r="AI233" s="46"/>
      <c r="AK233" s="46"/>
      <c r="AM233" s="46"/>
      <c r="AO233" s="46"/>
      <c r="AQ233" s="46"/>
      <c r="AS233" s="46"/>
      <c r="AU233" s="46"/>
      <c r="AW233" s="46"/>
      <c r="AX233" s="46"/>
      <c r="AY233" s="46"/>
    </row>
    <row r="234" spans="5:51" x14ac:dyDescent="0.2">
      <c r="E234" s="46"/>
      <c r="G234" s="46"/>
      <c r="I234" s="46"/>
      <c r="K234" s="46"/>
      <c r="M234" s="46"/>
      <c r="O234" s="46"/>
      <c r="Q234" s="46"/>
      <c r="S234" s="46"/>
      <c r="U234" s="46"/>
      <c r="W234" s="46"/>
      <c r="Y234" s="46"/>
      <c r="AA234" s="46"/>
      <c r="AC234" s="46"/>
      <c r="AE234" s="46"/>
      <c r="AG234" s="46"/>
      <c r="AI234" s="46"/>
      <c r="AK234" s="46"/>
      <c r="AM234" s="46"/>
      <c r="AO234" s="46"/>
      <c r="AQ234" s="46"/>
      <c r="AS234" s="46"/>
      <c r="AU234" s="46"/>
      <c r="AW234" s="46"/>
      <c r="AX234" s="46"/>
      <c r="AY234" s="46"/>
    </row>
    <row r="235" spans="5:51" x14ac:dyDescent="0.2">
      <c r="E235" s="46"/>
      <c r="G235" s="46"/>
      <c r="I235" s="46"/>
      <c r="K235" s="46"/>
      <c r="M235" s="46"/>
      <c r="O235" s="46"/>
      <c r="Q235" s="46"/>
      <c r="S235" s="46"/>
      <c r="U235" s="46"/>
      <c r="W235" s="46"/>
      <c r="Y235" s="46"/>
      <c r="AA235" s="46"/>
      <c r="AC235" s="46"/>
      <c r="AE235" s="46"/>
      <c r="AG235" s="46"/>
      <c r="AI235" s="46"/>
      <c r="AK235" s="46"/>
      <c r="AM235" s="46"/>
      <c r="AO235" s="46"/>
      <c r="AQ235" s="46"/>
      <c r="AS235" s="46"/>
      <c r="AU235" s="46"/>
      <c r="AW235" s="46"/>
      <c r="AX235" s="46"/>
      <c r="AY235" s="46"/>
    </row>
    <row r="236" spans="5:51" x14ac:dyDescent="0.2">
      <c r="E236" s="46"/>
      <c r="G236" s="46"/>
      <c r="I236" s="46"/>
      <c r="K236" s="46"/>
      <c r="M236" s="46"/>
      <c r="O236" s="46"/>
      <c r="Q236" s="46"/>
      <c r="S236" s="46"/>
      <c r="U236" s="46"/>
      <c r="W236" s="46"/>
      <c r="Y236" s="46"/>
      <c r="AA236" s="46"/>
      <c r="AC236" s="46"/>
      <c r="AE236" s="46"/>
      <c r="AG236" s="46"/>
      <c r="AI236" s="46"/>
      <c r="AK236" s="46"/>
      <c r="AM236" s="46"/>
      <c r="AO236" s="46"/>
      <c r="AQ236" s="46"/>
      <c r="AS236" s="46"/>
      <c r="AU236" s="46"/>
      <c r="AW236" s="46"/>
      <c r="AX236" s="46"/>
      <c r="AY236" s="46"/>
    </row>
    <row r="237" spans="5:51" x14ac:dyDescent="0.2">
      <c r="E237" s="46"/>
      <c r="G237" s="46"/>
      <c r="I237" s="46"/>
      <c r="K237" s="46"/>
      <c r="M237" s="46"/>
      <c r="O237" s="46"/>
      <c r="Q237" s="46"/>
      <c r="S237" s="46"/>
      <c r="U237" s="46"/>
      <c r="W237" s="46"/>
      <c r="Y237" s="46"/>
      <c r="AA237" s="46"/>
      <c r="AC237" s="46"/>
      <c r="AE237" s="46"/>
      <c r="AG237" s="46"/>
      <c r="AI237" s="46"/>
      <c r="AK237" s="46"/>
      <c r="AM237" s="46"/>
      <c r="AO237" s="46"/>
      <c r="AQ237" s="46"/>
      <c r="AS237" s="46"/>
      <c r="AU237" s="46"/>
      <c r="AW237" s="46"/>
      <c r="AX237" s="46"/>
      <c r="AY237" s="46"/>
    </row>
    <row r="238" spans="5:51" x14ac:dyDescent="0.2">
      <c r="E238" s="46"/>
      <c r="G238" s="46"/>
      <c r="I238" s="46"/>
      <c r="K238" s="46"/>
      <c r="M238" s="46"/>
      <c r="O238" s="46"/>
      <c r="Q238" s="46"/>
      <c r="S238" s="46"/>
      <c r="U238" s="46"/>
      <c r="W238" s="46"/>
      <c r="Y238" s="46"/>
      <c r="AA238" s="46"/>
      <c r="AC238" s="46"/>
      <c r="AE238" s="46"/>
      <c r="AG238" s="46"/>
      <c r="AI238" s="46"/>
      <c r="AK238" s="46"/>
      <c r="AM238" s="46"/>
      <c r="AO238" s="46"/>
      <c r="AQ238" s="46"/>
      <c r="AS238" s="46"/>
      <c r="AU238" s="46"/>
      <c r="AW238" s="46"/>
      <c r="AX238" s="46"/>
      <c r="AY238" s="46"/>
    </row>
    <row r="239" spans="5:51" x14ac:dyDescent="0.2">
      <c r="E239" s="46"/>
      <c r="G239" s="46"/>
      <c r="I239" s="46"/>
      <c r="K239" s="46"/>
      <c r="M239" s="46"/>
      <c r="O239" s="46"/>
      <c r="Q239" s="46"/>
      <c r="S239" s="46"/>
      <c r="U239" s="46"/>
      <c r="W239" s="46"/>
      <c r="Y239" s="46"/>
      <c r="AA239" s="46"/>
      <c r="AC239" s="46"/>
      <c r="AE239" s="46"/>
      <c r="AG239" s="46"/>
      <c r="AI239" s="46"/>
      <c r="AK239" s="46"/>
      <c r="AM239" s="46"/>
      <c r="AO239" s="46"/>
      <c r="AQ239" s="46"/>
      <c r="AS239" s="46"/>
      <c r="AU239" s="46"/>
      <c r="AW239" s="46"/>
      <c r="AX239" s="46"/>
      <c r="AY239" s="46"/>
    </row>
    <row r="240" spans="5:51" x14ac:dyDescent="0.2">
      <c r="E240" s="46"/>
      <c r="G240" s="46"/>
      <c r="I240" s="46"/>
      <c r="K240" s="46"/>
      <c r="M240" s="46"/>
      <c r="O240" s="46"/>
      <c r="Q240" s="46"/>
      <c r="S240" s="46"/>
      <c r="U240" s="46"/>
      <c r="W240" s="46"/>
      <c r="Y240" s="46"/>
      <c r="AA240" s="46"/>
      <c r="AC240" s="46"/>
      <c r="AE240" s="46"/>
      <c r="AG240" s="46"/>
      <c r="AI240" s="46"/>
      <c r="AK240" s="46"/>
      <c r="AM240" s="46"/>
      <c r="AO240" s="46"/>
      <c r="AQ240" s="46"/>
      <c r="AS240" s="46"/>
      <c r="AU240" s="46"/>
      <c r="AW240" s="46"/>
      <c r="AX240" s="46"/>
      <c r="AY240" s="46"/>
    </row>
    <row r="241" spans="5:51" x14ac:dyDescent="0.2">
      <c r="E241" s="46"/>
      <c r="G241" s="46"/>
      <c r="I241" s="46"/>
      <c r="K241" s="46"/>
      <c r="M241" s="46"/>
      <c r="O241" s="46"/>
      <c r="Q241" s="46"/>
      <c r="S241" s="46"/>
      <c r="U241" s="46"/>
      <c r="W241" s="46"/>
      <c r="Y241" s="46"/>
      <c r="AA241" s="46"/>
      <c r="AC241" s="46"/>
      <c r="AE241" s="46"/>
      <c r="AG241" s="46"/>
      <c r="AI241" s="46"/>
      <c r="AK241" s="46"/>
      <c r="AM241" s="46"/>
      <c r="AO241" s="46"/>
      <c r="AQ241" s="46"/>
      <c r="AS241" s="46"/>
      <c r="AU241" s="46"/>
      <c r="AW241" s="46"/>
      <c r="AX241" s="46"/>
      <c r="AY241" s="46"/>
    </row>
    <row r="242" spans="5:51" x14ac:dyDescent="0.2">
      <c r="E242" s="46"/>
      <c r="G242" s="46"/>
      <c r="I242" s="46"/>
      <c r="K242" s="46"/>
      <c r="M242" s="46"/>
      <c r="O242" s="46"/>
      <c r="Q242" s="46"/>
      <c r="S242" s="46"/>
      <c r="U242" s="46"/>
      <c r="W242" s="46"/>
      <c r="Y242" s="46"/>
      <c r="AA242" s="46"/>
      <c r="AC242" s="46"/>
      <c r="AE242" s="46"/>
      <c r="AG242" s="46"/>
      <c r="AI242" s="46"/>
      <c r="AK242" s="46"/>
      <c r="AM242" s="46"/>
      <c r="AO242" s="46"/>
      <c r="AQ242" s="46"/>
      <c r="AS242" s="46"/>
      <c r="AU242" s="46"/>
      <c r="AW242" s="46"/>
      <c r="AX242" s="46"/>
      <c r="AY242" s="46"/>
    </row>
    <row r="243" spans="5:51" x14ac:dyDescent="0.2">
      <c r="E243" s="46"/>
      <c r="G243" s="46"/>
      <c r="I243" s="46"/>
      <c r="K243" s="46"/>
      <c r="M243" s="46"/>
      <c r="O243" s="46"/>
      <c r="Q243" s="46"/>
      <c r="S243" s="46"/>
      <c r="U243" s="46"/>
      <c r="W243" s="46"/>
      <c r="Y243" s="46"/>
      <c r="AA243" s="46"/>
      <c r="AC243" s="46"/>
      <c r="AE243" s="46"/>
      <c r="AG243" s="46"/>
      <c r="AI243" s="46"/>
      <c r="AK243" s="46"/>
      <c r="AM243" s="46"/>
      <c r="AO243" s="46"/>
      <c r="AQ243" s="46"/>
      <c r="AS243" s="46"/>
      <c r="AU243" s="46"/>
      <c r="AW243" s="46"/>
      <c r="AX243" s="46"/>
      <c r="AY243" s="46"/>
    </row>
    <row r="244" spans="5:51" x14ac:dyDescent="0.2">
      <c r="E244" s="46"/>
      <c r="G244" s="46"/>
      <c r="I244" s="46"/>
      <c r="K244" s="46"/>
      <c r="M244" s="46"/>
      <c r="O244" s="46"/>
      <c r="Q244" s="46"/>
      <c r="S244" s="46"/>
      <c r="U244" s="46"/>
      <c r="W244" s="46"/>
      <c r="Y244" s="46"/>
      <c r="AA244" s="46"/>
      <c r="AC244" s="46"/>
      <c r="AE244" s="46"/>
      <c r="AG244" s="46"/>
      <c r="AI244" s="46"/>
      <c r="AK244" s="46"/>
      <c r="AM244" s="46"/>
      <c r="AO244" s="46"/>
      <c r="AQ244" s="46"/>
      <c r="AS244" s="46"/>
      <c r="AU244" s="46"/>
      <c r="AW244" s="46"/>
      <c r="AX244" s="46"/>
      <c r="AY244" s="46"/>
    </row>
    <row r="245" spans="5:51" x14ac:dyDescent="0.2">
      <c r="E245" s="46"/>
      <c r="G245" s="46"/>
      <c r="I245" s="46"/>
      <c r="K245" s="46"/>
      <c r="M245" s="46"/>
      <c r="O245" s="46"/>
      <c r="Q245" s="46"/>
      <c r="S245" s="46"/>
      <c r="U245" s="46"/>
      <c r="W245" s="46"/>
      <c r="Y245" s="46"/>
      <c r="AA245" s="46"/>
      <c r="AC245" s="46"/>
      <c r="AE245" s="46"/>
      <c r="AG245" s="46"/>
      <c r="AI245" s="46"/>
      <c r="AK245" s="46"/>
      <c r="AM245" s="46"/>
      <c r="AO245" s="46"/>
      <c r="AQ245" s="46"/>
      <c r="AS245" s="46"/>
      <c r="AU245" s="46"/>
      <c r="AW245" s="46"/>
      <c r="AX245" s="46"/>
      <c r="AY245" s="46"/>
    </row>
    <row r="246" spans="5:51" x14ac:dyDescent="0.2">
      <c r="E246" s="46"/>
      <c r="G246" s="46"/>
      <c r="I246" s="46"/>
      <c r="K246" s="46"/>
      <c r="M246" s="46"/>
      <c r="O246" s="46"/>
      <c r="Q246" s="46"/>
      <c r="S246" s="46"/>
      <c r="U246" s="46"/>
      <c r="W246" s="46"/>
      <c r="Y246" s="46"/>
      <c r="AA246" s="46"/>
      <c r="AC246" s="46"/>
      <c r="AE246" s="46"/>
      <c r="AG246" s="46"/>
      <c r="AI246" s="46"/>
      <c r="AK246" s="46"/>
      <c r="AM246" s="46"/>
      <c r="AO246" s="46"/>
      <c r="AQ246" s="46"/>
      <c r="AS246" s="46"/>
      <c r="AU246" s="46"/>
      <c r="AW246" s="46"/>
      <c r="AX246" s="46"/>
      <c r="AY246" s="46"/>
    </row>
    <row r="247" spans="5:51" x14ac:dyDescent="0.2">
      <c r="E247" s="46"/>
      <c r="G247" s="46"/>
      <c r="I247" s="46"/>
      <c r="K247" s="46"/>
      <c r="M247" s="46"/>
      <c r="O247" s="46"/>
      <c r="Q247" s="46"/>
      <c r="S247" s="46"/>
      <c r="U247" s="46"/>
      <c r="W247" s="46"/>
      <c r="Y247" s="46"/>
      <c r="AA247" s="46"/>
      <c r="AC247" s="46"/>
      <c r="AE247" s="46"/>
      <c r="AG247" s="46"/>
      <c r="AI247" s="46"/>
      <c r="AK247" s="46"/>
      <c r="AM247" s="46"/>
      <c r="AO247" s="46"/>
      <c r="AQ247" s="46"/>
      <c r="AS247" s="46"/>
      <c r="AU247" s="46"/>
      <c r="AW247" s="46"/>
      <c r="AX247" s="46"/>
      <c r="AY247" s="46"/>
    </row>
    <row r="248" spans="5:51" x14ac:dyDescent="0.2">
      <c r="E248" s="46"/>
      <c r="G248" s="46"/>
      <c r="I248" s="46"/>
      <c r="K248" s="46"/>
      <c r="M248" s="46"/>
      <c r="O248" s="46"/>
      <c r="Q248" s="46"/>
      <c r="S248" s="46"/>
      <c r="U248" s="46"/>
      <c r="W248" s="46"/>
      <c r="Y248" s="46"/>
      <c r="AA248" s="46"/>
      <c r="AC248" s="46"/>
      <c r="AE248" s="46"/>
      <c r="AG248" s="46"/>
      <c r="AI248" s="46"/>
      <c r="AK248" s="46"/>
      <c r="AM248" s="46"/>
      <c r="AO248" s="46"/>
      <c r="AQ248" s="46"/>
      <c r="AS248" s="46"/>
      <c r="AU248" s="46"/>
      <c r="AW248" s="46"/>
      <c r="AX248" s="46"/>
      <c r="AY248" s="46"/>
    </row>
    <row r="249" spans="5:51" x14ac:dyDescent="0.2">
      <c r="E249" s="46"/>
      <c r="G249" s="46"/>
      <c r="I249" s="46"/>
      <c r="K249" s="46"/>
      <c r="M249" s="46"/>
      <c r="O249" s="46"/>
      <c r="Q249" s="46"/>
      <c r="S249" s="46"/>
      <c r="U249" s="46"/>
      <c r="W249" s="46"/>
      <c r="Y249" s="46"/>
      <c r="AA249" s="46"/>
      <c r="AC249" s="46"/>
      <c r="AE249" s="46"/>
      <c r="AG249" s="46"/>
      <c r="AI249" s="46"/>
      <c r="AK249" s="46"/>
      <c r="AM249" s="46"/>
      <c r="AO249" s="46"/>
      <c r="AQ249" s="46"/>
      <c r="AS249" s="46"/>
      <c r="AU249" s="46"/>
      <c r="AW249" s="46"/>
      <c r="AX249" s="46"/>
      <c r="AY249" s="46"/>
    </row>
    <row r="250" spans="5:51" x14ac:dyDescent="0.2">
      <c r="E250" s="46"/>
      <c r="G250" s="46"/>
      <c r="I250" s="46"/>
      <c r="K250" s="46"/>
      <c r="M250" s="46"/>
      <c r="O250" s="46"/>
      <c r="Q250" s="46"/>
      <c r="S250" s="46"/>
      <c r="U250" s="46"/>
      <c r="W250" s="46"/>
      <c r="Y250" s="46"/>
      <c r="AA250" s="46"/>
      <c r="AC250" s="46"/>
      <c r="AE250" s="46"/>
      <c r="AG250" s="46"/>
      <c r="AI250" s="46"/>
      <c r="AK250" s="46"/>
      <c r="AM250" s="46"/>
      <c r="AO250" s="46"/>
      <c r="AQ250" s="46"/>
      <c r="AS250" s="46"/>
      <c r="AU250" s="46"/>
      <c r="AW250" s="46"/>
      <c r="AX250" s="46"/>
      <c r="AY250" s="46"/>
    </row>
    <row r="251" spans="5:51" x14ac:dyDescent="0.2">
      <c r="E251" s="46"/>
      <c r="G251" s="46"/>
      <c r="I251" s="46"/>
      <c r="K251" s="46"/>
      <c r="M251" s="46"/>
      <c r="O251" s="46"/>
      <c r="Q251" s="46"/>
      <c r="S251" s="46"/>
      <c r="U251" s="46"/>
      <c r="W251" s="46"/>
      <c r="Y251" s="46"/>
      <c r="AA251" s="46"/>
      <c r="AC251" s="46"/>
      <c r="AE251" s="46"/>
      <c r="AG251" s="46"/>
      <c r="AI251" s="46"/>
      <c r="AK251" s="46"/>
      <c r="AM251" s="46"/>
      <c r="AO251" s="46"/>
      <c r="AQ251" s="46"/>
      <c r="AS251" s="46"/>
      <c r="AU251" s="46"/>
      <c r="AW251" s="46"/>
      <c r="AX251" s="46"/>
      <c r="AY251" s="46"/>
    </row>
    <row r="252" spans="5:51" x14ac:dyDescent="0.2">
      <c r="E252" s="46"/>
      <c r="G252" s="46"/>
      <c r="I252" s="46"/>
      <c r="K252" s="46"/>
      <c r="M252" s="46"/>
      <c r="O252" s="46"/>
      <c r="Q252" s="46"/>
      <c r="S252" s="46"/>
      <c r="U252" s="46"/>
      <c r="W252" s="46"/>
      <c r="Y252" s="46"/>
      <c r="AA252" s="46"/>
      <c r="AC252" s="46"/>
      <c r="AE252" s="46"/>
      <c r="AG252" s="46"/>
      <c r="AI252" s="46"/>
      <c r="AK252" s="46"/>
      <c r="AM252" s="46"/>
      <c r="AO252" s="46"/>
      <c r="AQ252" s="46"/>
      <c r="AS252" s="46"/>
      <c r="AU252" s="46"/>
      <c r="AW252" s="46"/>
      <c r="AX252" s="46"/>
      <c r="AY252" s="46"/>
    </row>
    <row r="253" spans="5:51" x14ac:dyDescent="0.2">
      <c r="E253" s="46"/>
      <c r="G253" s="46"/>
      <c r="I253" s="46"/>
      <c r="K253" s="46"/>
      <c r="M253" s="46"/>
      <c r="O253" s="46"/>
      <c r="Q253" s="46"/>
      <c r="S253" s="46"/>
      <c r="U253" s="46"/>
      <c r="W253" s="46"/>
      <c r="Y253" s="46"/>
      <c r="AA253" s="46"/>
      <c r="AC253" s="46"/>
      <c r="AE253" s="46"/>
      <c r="AG253" s="46"/>
      <c r="AI253" s="46"/>
      <c r="AK253" s="46"/>
      <c r="AM253" s="46"/>
      <c r="AO253" s="46"/>
      <c r="AQ253" s="46"/>
      <c r="AS253" s="46"/>
      <c r="AU253" s="46"/>
      <c r="AW253" s="46"/>
      <c r="AX253" s="46"/>
      <c r="AY253" s="46"/>
    </row>
    <row r="254" spans="5:51" x14ac:dyDescent="0.2">
      <c r="E254" s="46"/>
      <c r="G254" s="46"/>
      <c r="I254" s="46"/>
      <c r="K254" s="46"/>
      <c r="M254" s="46"/>
      <c r="O254" s="46"/>
      <c r="Q254" s="46"/>
      <c r="S254" s="46"/>
      <c r="U254" s="46"/>
      <c r="W254" s="46"/>
      <c r="Y254" s="46"/>
      <c r="AA254" s="46"/>
      <c r="AC254" s="46"/>
      <c r="AE254" s="46"/>
      <c r="AG254" s="46"/>
      <c r="AI254" s="46"/>
      <c r="AK254" s="46"/>
      <c r="AM254" s="46"/>
      <c r="AO254" s="46"/>
      <c r="AQ254" s="46"/>
      <c r="AS254" s="46"/>
      <c r="AU254" s="46"/>
      <c r="AW254" s="46"/>
      <c r="AX254" s="46"/>
      <c r="AY254" s="46"/>
    </row>
    <row r="255" spans="5:51" x14ac:dyDescent="0.2">
      <c r="E255" s="46"/>
      <c r="G255" s="46"/>
      <c r="I255" s="46"/>
      <c r="K255" s="46"/>
      <c r="M255" s="46"/>
      <c r="O255" s="46"/>
      <c r="Q255" s="46"/>
      <c r="S255" s="46"/>
      <c r="U255" s="46"/>
      <c r="W255" s="46"/>
      <c r="Y255" s="46"/>
      <c r="AA255" s="46"/>
      <c r="AC255" s="46"/>
      <c r="AE255" s="46"/>
      <c r="AG255" s="46"/>
      <c r="AI255" s="46"/>
      <c r="AK255" s="46"/>
      <c r="AM255" s="46"/>
      <c r="AO255" s="46"/>
      <c r="AQ255" s="46"/>
      <c r="AS255" s="46"/>
      <c r="AU255" s="46"/>
      <c r="AW255" s="46"/>
      <c r="AX255" s="46"/>
      <c r="AY255" s="46"/>
    </row>
    <row r="256" spans="5:51" x14ac:dyDescent="0.2">
      <c r="E256" s="46"/>
      <c r="G256" s="46"/>
      <c r="I256" s="46"/>
      <c r="K256" s="46"/>
      <c r="M256" s="46"/>
      <c r="O256" s="46"/>
      <c r="Q256" s="46"/>
      <c r="S256" s="46"/>
      <c r="U256" s="46"/>
      <c r="W256" s="46"/>
      <c r="Y256" s="46"/>
      <c r="AA256" s="46"/>
      <c r="AC256" s="46"/>
      <c r="AE256" s="46"/>
      <c r="AG256" s="46"/>
      <c r="AI256" s="46"/>
      <c r="AK256" s="46"/>
      <c r="AM256" s="46"/>
      <c r="AO256" s="46"/>
      <c r="AQ256" s="46"/>
      <c r="AS256" s="46"/>
      <c r="AU256" s="46"/>
      <c r="AW256" s="46"/>
      <c r="AX256" s="46"/>
      <c r="AY256" s="46"/>
    </row>
    <row r="257" spans="5:51" x14ac:dyDescent="0.2">
      <c r="E257" s="46"/>
      <c r="G257" s="46"/>
      <c r="I257" s="46"/>
      <c r="K257" s="46"/>
      <c r="M257" s="46"/>
      <c r="O257" s="46"/>
      <c r="Q257" s="46"/>
      <c r="S257" s="46"/>
      <c r="U257" s="46"/>
      <c r="W257" s="46"/>
      <c r="Y257" s="46"/>
      <c r="AA257" s="46"/>
      <c r="AC257" s="46"/>
      <c r="AE257" s="46"/>
      <c r="AG257" s="46"/>
      <c r="AI257" s="46"/>
      <c r="AK257" s="46"/>
      <c r="AM257" s="46"/>
      <c r="AO257" s="46"/>
      <c r="AQ257" s="46"/>
      <c r="AS257" s="46"/>
      <c r="AU257" s="46"/>
      <c r="AW257" s="46"/>
      <c r="AX257" s="46"/>
      <c r="AY257" s="46"/>
    </row>
    <row r="258" spans="5:51" x14ac:dyDescent="0.2">
      <c r="E258" s="46"/>
      <c r="G258" s="46"/>
      <c r="I258" s="46"/>
      <c r="K258" s="46"/>
      <c r="M258" s="46"/>
      <c r="O258" s="46"/>
      <c r="Q258" s="46"/>
      <c r="S258" s="46"/>
      <c r="U258" s="46"/>
      <c r="W258" s="46"/>
      <c r="Y258" s="46"/>
      <c r="AA258" s="46"/>
      <c r="AC258" s="46"/>
      <c r="AE258" s="46"/>
      <c r="AG258" s="46"/>
      <c r="AI258" s="46"/>
      <c r="AK258" s="46"/>
      <c r="AM258" s="46"/>
      <c r="AO258" s="46"/>
      <c r="AQ258" s="46"/>
      <c r="AS258" s="46"/>
      <c r="AU258" s="46"/>
      <c r="AW258" s="46"/>
      <c r="AX258" s="46"/>
      <c r="AY258" s="46"/>
    </row>
    <row r="259" spans="5:51" x14ac:dyDescent="0.2">
      <c r="E259" s="46"/>
      <c r="G259" s="46"/>
      <c r="I259" s="46"/>
      <c r="K259" s="46"/>
      <c r="M259" s="46"/>
      <c r="O259" s="46"/>
      <c r="Q259" s="46"/>
      <c r="S259" s="46"/>
      <c r="U259" s="46"/>
      <c r="W259" s="46"/>
      <c r="Y259" s="46"/>
      <c r="AA259" s="46"/>
      <c r="AC259" s="46"/>
      <c r="AE259" s="46"/>
      <c r="AG259" s="46"/>
      <c r="AI259" s="46"/>
      <c r="AK259" s="46"/>
      <c r="AM259" s="46"/>
      <c r="AO259" s="46"/>
      <c r="AQ259" s="46"/>
      <c r="AS259" s="46"/>
      <c r="AU259" s="46"/>
      <c r="AW259" s="46"/>
      <c r="AX259" s="46"/>
      <c r="AY259" s="46"/>
    </row>
    <row r="260" spans="5:51" x14ac:dyDescent="0.2">
      <c r="E260" s="46"/>
      <c r="G260" s="46"/>
      <c r="I260" s="46"/>
      <c r="K260" s="46"/>
      <c r="M260" s="46"/>
      <c r="O260" s="46"/>
      <c r="Q260" s="46"/>
      <c r="S260" s="46"/>
      <c r="U260" s="46"/>
      <c r="W260" s="46"/>
      <c r="Y260" s="46"/>
      <c r="AA260" s="46"/>
      <c r="AC260" s="46"/>
      <c r="AE260" s="46"/>
      <c r="AG260" s="46"/>
      <c r="AI260" s="46"/>
      <c r="AK260" s="46"/>
      <c r="AM260" s="46"/>
      <c r="AO260" s="46"/>
      <c r="AQ260" s="46"/>
      <c r="AS260" s="46"/>
      <c r="AU260" s="46"/>
      <c r="AW260" s="46"/>
      <c r="AX260" s="46"/>
      <c r="AY260" s="46"/>
    </row>
    <row r="261" spans="5:51" x14ac:dyDescent="0.2">
      <c r="E261" s="46"/>
      <c r="G261" s="46"/>
      <c r="I261" s="46"/>
      <c r="K261" s="46"/>
      <c r="M261" s="46"/>
      <c r="O261" s="46"/>
      <c r="Q261" s="46"/>
      <c r="S261" s="46"/>
      <c r="U261" s="46"/>
      <c r="W261" s="46"/>
      <c r="Y261" s="46"/>
      <c r="AA261" s="46"/>
      <c r="AC261" s="46"/>
      <c r="AE261" s="46"/>
      <c r="AG261" s="46"/>
      <c r="AI261" s="46"/>
      <c r="AK261" s="46"/>
      <c r="AM261" s="46"/>
      <c r="AO261" s="46"/>
      <c r="AQ261" s="46"/>
      <c r="AS261" s="46"/>
      <c r="AU261" s="46"/>
      <c r="AW261" s="46"/>
      <c r="AX261" s="46"/>
      <c r="AY261" s="46"/>
    </row>
    <row r="262" spans="5:51" x14ac:dyDescent="0.2">
      <c r="E262" s="46"/>
      <c r="G262" s="46"/>
      <c r="I262" s="46"/>
      <c r="K262" s="46"/>
      <c r="M262" s="46"/>
      <c r="O262" s="46"/>
      <c r="Q262" s="46"/>
      <c r="S262" s="46"/>
      <c r="U262" s="46"/>
      <c r="W262" s="46"/>
      <c r="Y262" s="46"/>
      <c r="AA262" s="46"/>
      <c r="AC262" s="46"/>
      <c r="AE262" s="46"/>
      <c r="AG262" s="46"/>
      <c r="AI262" s="46"/>
      <c r="AK262" s="46"/>
      <c r="AM262" s="46"/>
      <c r="AO262" s="46"/>
      <c r="AQ262" s="46"/>
      <c r="AS262" s="46"/>
      <c r="AU262" s="46"/>
      <c r="AW262" s="46"/>
      <c r="AX262" s="46"/>
      <c r="AY262" s="46"/>
    </row>
    <row r="263" spans="5:51" x14ac:dyDescent="0.2">
      <c r="E263" s="46"/>
      <c r="G263" s="46"/>
      <c r="I263" s="46"/>
      <c r="K263" s="46"/>
      <c r="M263" s="46"/>
      <c r="O263" s="46"/>
      <c r="Q263" s="46"/>
      <c r="S263" s="46"/>
      <c r="U263" s="46"/>
      <c r="W263" s="46"/>
      <c r="Y263" s="46"/>
      <c r="AA263" s="46"/>
      <c r="AC263" s="46"/>
      <c r="AE263" s="46"/>
      <c r="AG263" s="46"/>
      <c r="AI263" s="46"/>
      <c r="AK263" s="46"/>
      <c r="AM263" s="46"/>
      <c r="AO263" s="46"/>
      <c r="AQ263" s="46"/>
      <c r="AS263" s="46"/>
      <c r="AU263" s="46"/>
      <c r="AW263" s="46"/>
      <c r="AX263" s="46"/>
      <c r="AY263" s="46"/>
    </row>
    <row r="264" spans="5:51" x14ac:dyDescent="0.2">
      <c r="E264" s="46"/>
      <c r="G264" s="46"/>
      <c r="I264" s="46"/>
      <c r="K264" s="46"/>
      <c r="M264" s="46"/>
      <c r="O264" s="46"/>
      <c r="Q264" s="46"/>
      <c r="S264" s="46"/>
      <c r="U264" s="46"/>
      <c r="W264" s="46"/>
      <c r="Y264" s="46"/>
      <c r="AA264" s="46"/>
      <c r="AC264" s="46"/>
      <c r="AE264" s="46"/>
      <c r="AG264" s="46"/>
      <c r="AI264" s="46"/>
      <c r="AK264" s="46"/>
      <c r="AM264" s="46"/>
      <c r="AO264" s="46"/>
      <c r="AQ264" s="46"/>
      <c r="AS264" s="46"/>
      <c r="AU264" s="46"/>
      <c r="AW264" s="46"/>
      <c r="AX264" s="46"/>
      <c r="AY264" s="46"/>
    </row>
    <row r="265" spans="5:51" x14ac:dyDescent="0.2">
      <c r="E265" s="46"/>
      <c r="G265" s="46"/>
      <c r="I265" s="46"/>
      <c r="K265" s="46"/>
      <c r="M265" s="46"/>
      <c r="O265" s="46"/>
      <c r="Q265" s="46"/>
      <c r="S265" s="46"/>
      <c r="U265" s="46"/>
      <c r="W265" s="46"/>
      <c r="Y265" s="46"/>
      <c r="AA265" s="46"/>
      <c r="AC265" s="46"/>
      <c r="AE265" s="46"/>
      <c r="AG265" s="46"/>
      <c r="AI265" s="46"/>
      <c r="AK265" s="46"/>
      <c r="AM265" s="46"/>
      <c r="AO265" s="46"/>
      <c r="AQ265" s="46"/>
      <c r="AS265" s="46"/>
      <c r="AU265" s="46"/>
      <c r="AW265" s="46"/>
      <c r="AX265" s="46"/>
      <c r="AY265" s="46"/>
    </row>
    <row r="266" spans="5:51" x14ac:dyDescent="0.2">
      <c r="E266" s="46"/>
      <c r="G266" s="46"/>
      <c r="I266" s="46"/>
      <c r="K266" s="46"/>
      <c r="M266" s="46"/>
      <c r="O266" s="46"/>
      <c r="Q266" s="46"/>
      <c r="S266" s="46"/>
      <c r="U266" s="46"/>
      <c r="W266" s="46"/>
      <c r="Y266" s="46"/>
      <c r="AA266" s="46"/>
      <c r="AC266" s="46"/>
      <c r="AE266" s="46"/>
      <c r="AG266" s="46"/>
      <c r="AI266" s="46"/>
      <c r="AK266" s="46"/>
      <c r="AM266" s="46"/>
      <c r="AO266" s="46"/>
      <c r="AQ266" s="46"/>
      <c r="AS266" s="46"/>
      <c r="AU266" s="46"/>
      <c r="AW266" s="46"/>
      <c r="AX266" s="46"/>
      <c r="AY266" s="46"/>
    </row>
    <row r="267" spans="5:51" x14ac:dyDescent="0.2">
      <c r="E267" s="46"/>
      <c r="G267" s="46"/>
      <c r="I267" s="46"/>
      <c r="K267" s="46"/>
      <c r="M267" s="46"/>
      <c r="O267" s="46"/>
      <c r="Q267" s="46"/>
      <c r="S267" s="46"/>
      <c r="U267" s="46"/>
      <c r="W267" s="46"/>
      <c r="Y267" s="46"/>
      <c r="AA267" s="46"/>
      <c r="AC267" s="46"/>
      <c r="AE267" s="46"/>
      <c r="AG267" s="46"/>
      <c r="AI267" s="46"/>
      <c r="AK267" s="46"/>
      <c r="AM267" s="46"/>
      <c r="AO267" s="46"/>
      <c r="AQ267" s="46"/>
      <c r="AS267" s="46"/>
      <c r="AU267" s="46"/>
      <c r="AW267" s="46"/>
      <c r="AX267" s="46"/>
      <c r="AY267" s="46"/>
    </row>
    <row r="268" spans="5:51" x14ac:dyDescent="0.2">
      <c r="E268" s="46"/>
      <c r="G268" s="46"/>
      <c r="I268" s="46"/>
      <c r="K268" s="46"/>
      <c r="M268" s="46"/>
      <c r="O268" s="46"/>
      <c r="Q268" s="46"/>
      <c r="S268" s="46"/>
      <c r="U268" s="46"/>
      <c r="W268" s="46"/>
      <c r="Y268" s="46"/>
      <c r="AA268" s="46"/>
      <c r="AC268" s="46"/>
      <c r="AE268" s="46"/>
      <c r="AG268" s="46"/>
      <c r="AI268" s="46"/>
      <c r="AK268" s="46"/>
      <c r="AM268" s="46"/>
      <c r="AO268" s="46"/>
      <c r="AQ268" s="46"/>
      <c r="AS268" s="46"/>
      <c r="AU268" s="46"/>
      <c r="AW268" s="46"/>
      <c r="AX268" s="46"/>
      <c r="AY268" s="46"/>
    </row>
    <row r="269" spans="5:51" x14ac:dyDescent="0.2">
      <c r="E269" s="46"/>
      <c r="G269" s="46"/>
      <c r="I269" s="46"/>
      <c r="K269" s="46"/>
      <c r="M269" s="46"/>
      <c r="O269" s="46"/>
      <c r="Q269" s="46"/>
      <c r="S269" s="46"/>
      <c r="U269" s="46"/>
      <c r="W269" s="46"/>
      <c r="Y269" s="46"/>
      <c r="AA269" s="46"/>
      <c r="AC269" s="46"/>
      <c r="AE269" s="46"/>
      <c r="AG269" s="46"/>
      <c r="AI269" s="46"/>
      <c r="AK269" s="46"/>
      <c r="AM269" s="46"/>
      <c r="AO269" s="46"/>
      <c r="AQ269" s="46"/>
      <c r="AS269" s="46"/>
      <c r="AU269" s="46"/>
      <c r="AW269" s="46"/>
      <c r="AX269" s="46"/>
      <c r="AY269" s="46"/>
    </row>
    <row r="270" spans="5:51" x14ac:dyDescent="0.2">
      <c r="E270" s="46"/>
      <c r="G270" s="46"/>
      <c r="I270" s="46"/>
      <c r="K270" s="46"/>
      <c r="M270" s="46"/>
      <c r="O270" s="46"/>
      <c r="Q270" s="46"/>
      <c r="S270" s="46"/>
      <c r="U270" s="46"/>
      <c r="W270" s="46"/>
      <c r="Y270" s="46"/>
      <c r="AA270" s="46"/>
      <c r="AC270" s="46"/>
      <c r="AE270" s="46"/>
      <c r="AG270" s="46"/>
      <c r="AI270" s="46"/>
      <c r="AK270" s="46"/>
      <c r="AM270" s="46"/>
      <c r="AO270" s="46"/>
      <c r="AQ270" s="46"/>
      <c r="AS270" s="46"/>
      <c r="AU270" s="46"/>
      <c r="AW270" s="46"/>
      <c r="AX270" s="46"/>
      <c r="AY270" s="46"/>
    </row>
    <row r="271" spans="5:51" x14ac:dyDescent="0.2">
      <c r="E271" s="46"/>
      <c r="G271" s="46"/>
      <c r="I271" s="46"/>
      <c r="K271" s="46"/>
      <c r="M271" s="46"/>
      <c r="O271" s="46"/>
      <c r="Q271" s="46"/>
      <c r="S271" s="46"/>
      <c r="U271" s="46"/>
      <c r="W271" s="46"/>
      <c r="Y271" s="46"/>
      <c r="AA271" s="46"/>
      <c r="AC271" s="46"/>
      <c r="AE271" s="46"/>
      <c r="AG271" s="46"/>
      <c r="AI271" s="46"/>
      <c r="AK271" s="46"/>
      <c r="AM271" s="46"/>
      <c r="AO271" s="46"/>
      <c r="AQ271" s="46"/>
      <c r="AS271" s="46"/>
      <c r="AU271" s="46"/>
      <c r="AW271" s="46"/>
      <c r="AX271" s="46"/>
      <c r="AY271" s="46"/>
    </row>
    <row r="272" spans="5:51" x14ac:dyDescent="0.2">
      <c r="E272" s="46"/>
      <c r="G272" s="46"/>
      <c r="I272" s="46"/>
      <c r="K272" s="46"/>
      <c r="M272" s="46"/>
      <c r="O272" s="46"/>
      <c r="Q272" s="46"/>
      <c r="S272" s="46"/>
      <c r="U272" s="46"/>
      <c r="W272" s="46"/>
      <c r="Y272" s="46"/>
      <c r="AA272" s="46"/>
      <c r="AC272" s="46"/>
      <c r="AE272" s="46"/>
      <c r="AG272" s="46"/>
      <c r="AI272" s="46"/>
      <c r="AK272" s="46"/>
      <c r="AM272" s="46"/>
      <c r="AO272" s="46"/>
      <c r="AQ272" s="46"/>
      <c r="AS272" s="46"/>
      <c r="AU272" s="46"/>
      <c r="AW272" s="46"/>
      <c r="AX272" s="46"/>
      <c r="AY272" s="46"/>
    </row>
    <row r="273" spans="5:51" x14ac:dyDescent="0.2">
      <c r="E273" s="46"/>
      <c r="G273" s="46"/>
      <c r="I273" s="46"/>
      <c r="K273" s="46"/>
      <c r="M273" s="46"/>
      <c r="O273" s="46"/>
      <c r="Q273" s="46"/>
      <c r="S273" s="46"/>
      <c r="U273" s="46"/>
      <c r="W273" s="46"/>
      <c r="Y273" s="46"/>
      <c r="AA273" s="46"/>
      <c r="AC273" s="46"/>
      <c r="AE273" s="46"/>
      <c r="AG273" s="46"/>
      <c r="AI273" s="46"/>
      <c r="AK273" s="46"/>
      <c r="AM273" s="46"/>
      <c r="AO273" s="46"/>
      <c r="AQ273" s="46"/>
      <c r="AS273" s="46"/>
      <c r="AU273" s="46"/>
      <c r="AW273" s="46"/>
      <c r="AX273" s="46"/>
      <c r="AY273" s="46"/>
    </row>
    <row r="274" spans="5:51" x14ac:dyDescent="0.2">
      <c r="E274" s="46"/>
      <c r="G274" s="46"/>
      <c r="I274" s="46"/>
      <c r="K274" s="46"/>
      <c r="M274" s="46"/>
      <c r="O274" s="46"/>
      <c r="Q274" s="46"/>
      <c r="S274" s="46"/>
      <c r="U274" s="46"/>
      <c r="W274" s="46"/>
      <c r="Y274" s="46"/>
      <c r="AA274" s="46"/>
      <c r="AC274" s="46"/>
      <c r="AE274" s="46"/>
      <c r="AG274" s="46"/>
      <c r="AI274" s="46"/>
      <c r="AK274" s="46"/>
      <c r="AM274" s="46"/>
      <c r="AO274" s="46"/>
      <c r="AQ274" s="46"/>
      <c r="AS274" s="46"/>
      <c r="AU274" s="46"/>
      <c r="AW274" s="46"/>
      <c r="AX274" s="46"/>
      <c r="AY274" s="46"/>
    </row>
    <row r="275" spans="5:51" x14ac:dyDescent="0.2">
      <c r="E275" s="46"/>
      <c r="G275" s="46"/>
      <c r="I275" s="46"/>
      <c r="K275" s="46"/>
      <c r="M275" s="46"/>
      <c r="O275" s="46"/>
      <c r="Q275" s="46"/>
      <c r="S275" s="46"/>
      <c r="U275" s="46"/>
      <c r="W275" s="46"/>
      <c r="Y275" s="46"/>
      <c r="AA275" s="46"/>
      <c r="AC275" s="46"/>
      <c r="AE275" s="46"/>
      <c r="AG275" s="46"/>
      <c r="AI275" s="46"/>
      <c r="AK275" s="46"/>
      <c r="AM275" s="46"/>
      <c r="AO275" s="46"/>
      <c r="AQ275" s="46"/>
      <c r="AS275" s="46"/>
      <c r="AU275" s="46"/>
      <c r="AW275" s="46"/>
      <c r="AX275" s="46"/>
      <c r="AY275" s="46"/>
    </row>
    <row r="276" spans="5:51" x14ac:dyDescent="0.2">
      <c r="E276" s="46"/>
      <c r="G276" s="46"/>
      <c r="I276" s="46"/>
      <c r="K276" s="46"/>
      <c r="M276" s="46"/>
      <c r="O276" s="46"/>
      <c r="Q276" s="46"/>
      <c r="S276" s="46"/>
      <c r="U276" s="46"/>
      <c r="W276" s="46"/>
      <c r="Y276" s="46"/>
      <c r="AA276" s="46"/>
      <c r="AC276" s="46"/>
      <c r="AE276" s="46"/>
      <c r="AG276" s="46"/>
      <c r="AI276" s="46"/>
      <c r="AK276" s="46"/>
      <c r="AM276" s="46"/>
      <c r="AO276" s="46"/>
      <c r="AQ276" s="46"/>
      <c r="AS276" s="46"/>
      <c r="AU276" s="46"/>
      <c r="AW276" s="46"/>
      <c r="AX276" s="46"/>
      <c r="AY276" s="46"/>
    </row>
    <row r="277" spans="5:51" x14ac:dyDescent="0.2">
      <c r="E277" s="46"/>
      <c r="G277" s="46"/>
      <c r="I277" s="46"/>
      <c r="K277" s="46"/>
      <c r="M277" s="46"/>
      <c r="O277" s="46"/>
      <c r="Q277" s="46"/>
      <c r="S277" s="46"/>
      <c r="U277" s="46"/>
      <c r="W277" s="46"/>
      <c r="Y277" s="46"/>
      <c r="AA277" s="46"/>
      <c r="AC277" s="46"/>
      <c r="AE277" s="46"/>
      <c r="AG277" s="46"/>
      <c r="AI277" s="46"/>
      <c r="AK277" s="46"/>
      <c r="AM277" s="46"/>
      <c r="AO277" s="46"/>
      <c r="AQ277" s="46"/>
      <c r="AS277" s="46"/>
      <c r="AU277" s="46"/>
      <c r="AW277" s="46"/>
      <c r="AX277" s="46"/>
      <c r="AY277" s="46"/>
    </row>
    <row r="278" spans="5:51" x14ac:dyDescent="0.2">
      <c r="E278" s="46"/>
      <c r="G278" s="46"/>
      <c r="I278" s="46"/>
      <c r="K278" s="46"/>
      <c r="M278" s="46"/>
      <c r="O278" s="46"/>
      <c r="Q278" s="46"/>
      <c r="S278" s="46"/>
      <c r="U278" s="46"/>
      <c r="W278" s="46"/>
      <c r="Y278" s="46"/>
      <c r="AA278" s="46"/>
      <c r="AC278" s="46"/>
      <c r="AE278" s="46"/>
      <c r="AG278" s="46"/>
      <c r="AI278" s="46"/>
      <c r="AK278" s="46"/>
      <c r="AM278" s="46"/>
      <c r="AO278" s="46"/>
      <c r="AQ278" s="46"/>
      <c r="AS278" s="46"/>
      <c r="AU278" s="46"/>
      <c r="AW278" s="46"/>
      <c r="AX278" s="46"/>
      <c r="AY278" s="46"/>
    </row>
    <row r="279" spans="5:51" x14ac:dyDescent="0.2">
      <c r="E279" s="46"/>
      <c r="G279" s="46"/>
      <c r="I279" s="46"/>
      <c r="K279" s="46"/>
      <c r="M279" s="46"/>
      <c r="O279" s="46"/>
      <c r="Q279" s="46"/>
      <c r="S279" s="46"/>
      <c r="U279" s="46"/>
      <c r="W279" s="46"/>
      <c r="Y279" s="46"/>
      <c r="AA279" s="46"/>
      <c r="AC279" s="46"/>
      <c r="AE279" s="46"/>
      <c r="AG279" s="46"/>
      <c r="AI279" s="46"/>
      <c r="AK279" s="46"/>
      <c r="AM279" s="46"/>
      <c r="AO279" s="46"/>
      <c r="AQ279" s="46"/>
      <c r="AS279" s="46"/>
      <c r="AU279" s="46"/>
      <c r="AW279" s="46"/>
      <c r="AX279" s="46"/>
      <c r="AY279" s="46"/>
    </row>
    <row r="280" spans="5:51" x14ac:dyDescent="0.2">
      <c r="E280" s="46"/>
      <c r="G280" s="46"/>
      <c r="I280" s="46"/>
      <c r="K280" s="46"/>
      <c r="M280" s="46"/>
      <c r="O280" s="46"/>
      <c r="Q280" s="46"/>
      <c r="S280" s="46"/>
      <c r="U280" s="46"/>
      <c r="W280" s="46"/>
      <c r="Y280" s="46"/>
      <c r="AA280" s="46"/>
      <c r="AC280" s="46"/>
      <c r="AE280" s="46"/>
      <c r="AG280" s="46"/>
      <c r="AI280" s="46"/>
      <c r="AK280" s="46"/>
      <c r="AM280" s="46"/>
      <c r="AO280" s="46"/>
      <c r="AQ280" s="46"/>
      <c r="AS280" s="46"/>
      <c r="AU280" s="46"/>
      <c r="AW280" s="46"/>
      <c r="AX280" s="46"/>
      <c r="AY280" s="46"/>
    </row>
    <row r="281" spans="5:51" x14ac:dyDescent="0.2">
      <c r="E281" s="46"/>
      <c r="G281" s="46"/>
      <c r="I281" s="46"/>
      <c r="K281" s="46"/>
      <c r="M281" s="46"/>
      <c r="O281" s="46"/>
      <c r="Q281" s="46"/>
      <c r="S281" s="46"/>
      <c r="U281" s="46"/>
      <c r="W281" s="46"/>
      <c r="Y281" s="46"/>
      <c r="AA281" s="46"/>
      <c r="AC281" s="46"/>
      <c r="AE281" s="46"/>
      <c r="AG281" s="46"/>
      <c r="AI281" s="46"/>
      <c r="AK281" s="46"/>
      <c r="AM281" s="46"/>
      <c r="AO281" s="46"/>
      <c r="AQ281" s="46"/>
      <c r="AS281" s="46"/>
      <c r="AU281" s="46"/>
      <c r="AW281" s="46"/>
      <c r="AX281" s="46"/>
      <c r="AY281" s="46"/>
    </row>
    <row r="282" spans="5:51" x14ac:dyDescent="0.2">
      <c r="E282" s="46"/>
      <c r="G282" s="46"/>
      <c r="I282" s="46"/>
      <c r="K282" s="46"/>
      <c r="M282" s="46"/>
      <c r="O282" s="46"/>
      <c r="Q282" s="46"/>
      <c r="S282" s="46"/>
      <c r="U282" s="46"/>
      <c r="W282" s="46"/>
      <c r="Y282" s="46"/>
      <c r="AA282" s="46"/>
      <c r="AC282" s="46"/>
      <c r="AE282" s="46"/>
      <c r="AG282" s="46"/>
      <c r="AI282" s="46"/>
      <c r="AK282" s="46"/>
      <c r="AM282" s="46"/>
      <c r="AO282" s="46"/>
      <c r="AQ282" s="46"/>
      <c r="AS282" s="46"/>
      <c r="AU282" s="46"/>
      <c r="AW282" s="46"/>
      <c r="AX282" s="46"/>
      <c r="AY282" s="46"/>
    </row>
    <row r="283" spans="5:51" x14ac:dyDescent="0.2">
      <c r="E283" s="46"/>
      <c r="G283" s="46"/>
      <c r="I283" s="46"/>
      <c r="K283" s="46"/>
      <c r="M283" s="46"/>
      <c r="O283" s="46"/>
      <c r="Q283" s="46"/>
      <c r="S283" s="46"/>
      <c r="U283" s="46"/>
      <c r="W283" s="46"/>
      <c r="Y283" s="46"/>
      <c r="AA283" s="46"/>
      <c r="AC283" s="46"/>
      <c r="AE283" s="46"/>
      <c r="AG283" s="46"/>
      <c r="AI283" s="46"/>
      <c r="AK283" s="46"/>
      <c r="AM283" s="46"/>
      <c r="AO283" s="46"/>
      <c r="AQ283" s="46"/>
      <c r="AS283" s="46"/>
      <c r="AU283" s="46"/>
      <c r="AW283" s="46"/>
      <c r="AX283" s="46"/>
      <c r="AY283" s="46"/>
    </row>
    <row r="284" spans="5:51" x14ac:dyDescent="0.2">
      <c r="E284" s="46"/>
      <c r="G284" s="46"/>
      <c r="I284" s="46"/>
      <c r="K284" s="46"/>
      <c r="M284" s="46"/>
      <c r="O284" s="46"/>
      <c r="Q284" s="46"/>
      <c r="S284" s="46"/>
      <c r="U284" s="46"/>
      <c r="W284" s="46"/>
      <c r="Y284" s="46"/>
      <c r="AA284" s="46"/>
      <c r="AC284" s="46"/>
      <c r="AE284" s="46"/>
      <c r="AG284" s="46"/>
      <c r="AI284" s="46"/>
      <c r="AK284" s="46"/>
      <c r="AM284" s="46"/>
      <c r="AO284" s="46"/>
      <c r="AQ284" s="46"/>
      <c r="AS284" s="46"/>
      <c r="AU284" s="46"/>
      <c r="AW284" s="46"/>
      <c r="AX284" s="46"/>
      <c r="AY284" s="46"/>
    </row>
    <row r="285" spans="5:51" x14ac:dyDescent="0.2">
      <c r="E285" s="46"/>
      <c r="G285" s="46"/>
      <c r="I285" s="46"/>
      <c r="K285" s="46"/>
      <c r="M285" s="46"/>
      <c r="O285" s="46"/>
      <c r="Q285" s="46"/>
      <c r="S285" s="46"/>
      <c r="U285" s="46"/>
      <c r="W285" s="46"/>
      <c r="Y285" s="46"/>
      <c r="AA285" s="46"/>
      <c r="AC285" s="46"/>
      <c r="AE285" s="46"/>
      <c r="AG285" s="46"/>
      <c r="AI285" s="46"/>
      <c r="AK285" s="46"/>
      <c r="AM285" s="46"/>
      <c r="AO285" s="46"/>
      <c r="AQ285" s="46"/>
      <c r="AS285" s="46"/>
      <c r="AU285" s="46"/>
      <c r="AW285" s="46"/>
      <c r="AX285" s="46"/>
      <c r="AY285" s="46"/>
    </row>
    <row r="286" spans="5:51" x14ac:dyDescent="0.2">
      <c r="E286" s="46"/>
      <c r="G286" s="46"/>
      <c r="I286" s="46"/>
      <c r="K286" s="46"/>
      <c r="M286" s="46"/>
      <c r="O286" s="46"/>
      <c r="Q286" s="46"/>
      <c r="S286" s="46"/>
      <c r="U286" s="46"/>
      <c r="W286" s="46"/>
      <c r="Y286" s="46"/>
      <c r="AA286" s="46"/>
      <c r="AC286" s="46"/>
      <c r="AE286" s="46"/>
      <c r="AG286" s="46"/>
      <c r="AI286" s="46"/>
      <c r="AK286" s="46"/>
      <c r="AM286" s="46"/>
      <c r="AO286" s="46"/>
      <c r="AQ286" s="46"/>
      <c r="AS286" s="46"/>
      <c r="AU286" s="46"/>
      <c r="AW286" s="46"/>
      <c r="AX286" s="46"/>
      <c r="AY286" s="46"/>
    </row>
    <row r="287" spans="5:51" x14ac:dyDescent="0.2">
      <c r="E287" s="46"/>
      <c r="G287" s="46"/>
      <c r="I287" s="46"/>
      <c r="K287" s="46"/>
      <c r="M287" s="46"/>
      <c r="O287" s="46"/>
      <c r="Q287" s="46"/>
      <c r="S287" s="46"/>
      <c r="U287" s="46"/>
      <c r="W287" s="46"/>
      <c r="Y287" s="46"/>
      <c r="AA287" s="46"/>
      <c r="AC287" s="46"/>
      <c r="AE287" s="46"/>
      <c r="AG287" s="46"/>
      <c r="AI287" s="46"/>
      <c r="AK287" s="46"/>
      <c r="AM287" s="46"/>
      <c r="AO287" s="46"/>
      <c r="AQ287" s="46"/>
      <c r="AS287" s="46"/>
      <c r="AU287" s="46"/>
      <c r="AW287" s="46"/>
      <c r="AX287" s="46"/>
      <c r="AY287" s="46"/>
    </row>
    <row r="288" spans="5:51" x14ac:dyDescent="0.2">
      <c r="E288" s="46"/>
      <c r="G288" s="46"/>
      <c r="I288" s="46"/>
      <c r="K288" s="46"/>
      <c r="M288" s="46"/>
      <c r="O288" s="46"/>
      <c r="Q288" s="46"/>
      <c r="S288" s="46"/>
      <c r="U288" s="46"/>
      <c r="W288" s="46"/>
      <c r="Y288" s="46"/>
      <c r="AA288" s="46"/>
      <c r="AC288" s="46"/>
      <c r="AE288" s="46"/>
      <c r="AG288" s="46"/>
      <c r="AI288" s="46"/>
      <c r="AK288" s="46"/>
      <c r="AM288" s="46"/>
      <c r="AO288" s="46"/>
      <c r="AQ288" s="46"/>
      <c r="AS288" s="46"/>
      <c r="AU288" s="46"/>
      <c r="AW288" s="46"/>
      <c r="AX288" s="46"/>
      <c r="AY288" s="46"/>
    </row>
    <row r="289" spans="5:51" x14ac:dyDescent="0.2">
      <c r="E289" s="46"/>
      <c r="G289" s="46"/>
      <c r="I289" s="46"/>
      <c r="K289" s="46"/>
      <c r="M289" s="46"/>
      <c r="O289" s="46"/>
      <c r="Q289" s="46"/>
      <c r="S289" s="46"/>
      <c r="U289" s="46"/>
      <c r="W289" s="46"/>
      <c r="Y289" s="46"/>
      <c r="AA289" s="46"/>
      <c r="AC289" s="46"/>
      <c r="AE289" s="46"/>
      <c r="AG289" s="46"/>
      <c r="AI289" s="46"/>
      <c r="AK289" s="46"/>
      <c r="AM289" s="46"/>
      <c r="AO289" s="46"/>
      <c r="AQ289" s="46"/>
      <c r="AS289" s="46"/>
      <c r="AU289" s="46"/>
      <c r="AW289" s="46"/>
      <c r="AX289" s="46"/>
      <c r="AY289" s="46"/>
    </row>
    <row r="290" spans="5:51" x14ac:dyDescent="0.2">
      <c r="E290" s="46"/>
      <c r="G290" s="46"/>
      <c r="I290" s="46"/>
      <c r="K290" s="46"/>
      <c r="M290" s="46"/>
      <c r="O290" s="46"/>
      <c r="Q290" s="46"/>
      <c r="S290" s="46"/>
      <c r="U290" s="46"/>
      <c r="W290" s="46"/>
      <c r="Y290" s="46"/>
      <c r="AA290" s="46"/>
      <c r="AC290" s="46"/>
      <c r="AE290" s="46"/>
      <c r="AG290" s="46"/>
      <c r="AI290" s="46"/>
      <c r="AK290" s="46"/>
      <c r="AM290" s="46"/>
      <c r="AO290" s="46"/>
      <c r="AQ290" s="46"/>
      <c r="AS290" s="46"/>
      <c r="AU290" s="46"/>
      <c r="AW290" s="46"/>
      <c r="AX290" s="46"/>
      <c r="AY290" s="46"/>
    </row>
    <row r="291" spans="5:51" x14ac:dyDescent="0.2">
      <c r="E291" s="46"/>
      <c r="G291" s="46"/>
      <c r="I291" s="46"/>
      <c r="K291" s="46"/>
      <c r="M291" s="46"/>
      <c r="O291" s="46"/>
      <c r="Q291" s="46"/>
      <c r="S291" s="46"/>
      <c r="U291" s="46"/>
      <c r="W291" s="46"/>
      <c r="Y291" s="46"/>
      <c r="AA291" s="46"/>
      <c r="AC291" s="46"/>
      <c r="AE291" s="46"/>
      <c r="AG291" s="46"/>
      <c r="AI291" s="46"/>
      <c r="AK291" s="46"/>
      <c r="AM291" s="46"/>
      <c r="AO291" s="46"/>
      <c r="AQ291" s="46"/>
      <c r="AS291" s="46"/>
      <c r="AU291" s="46"/>
      <c r="AW291" s="46"/>
      <c r="AX291" s="46"/>
      <c r="AY291" s="46"/>
    </row>
    <row r="292" spans="5:51" x14ac:dyDescent="0.2">
      <c r="E292" s="46"/>
      <c r="G292" s="46"/>
      <c r="I292" s="46"/>
      <c r="K292" s="46"/>
      <c r="M292" s="46"/>
      <c r="O292" s="46"/>
      <c r="Q292" s="46"/>
      <c r="S292" s="46"/>
      <c r="U292" s="46"/>
      <c r="W292" s="46"/>
      <c r="Y292" s="46"/>
      <c r="AA292" s="46"/>
      <c r="AC292" s="46"/>
      <c r="AE292" s="46"/>
      <c r="AG292" s="46"/>
      <c r="AI292" s="46"/>
      <c r="AK292" s="46"/>
      <c r="AM292" s="46"/>
      <c r="AO292" s="46"/>
      <c r="AQ292" s="46"/>
      <c r="AS292" s="46"/>
      <c r="AU292" s="46"/>
      <c r="AW292" s="46"/>
      <c r="AX292" s="46"/>
      <c r="AY292" s="46"/>
    </row>
    <row r="293" spans="5:51" x14ac:dyDescent="0.2">
      <c r="E293" s="46"/>
      <c r="G293" s="46"/>
      <c r="I293" s="46"/>
      <c r="K293" s="46"/>
      <c r="M293" s="46"/>
      <c r="O293" s="46"/>
      <c r="Q293" s="46"/>
      <c r="S293" s="46"/>
      <c r="U293" s="46"/>
      <c r="W293" s="46"/>
      <c r="Y293" s="46"/>
      <c r="AA293" s="46"/>
      <c r="AC293" s="46"/>
      <c r="AE293" s="46"/>
      <c r="AG293" s="46"/>
      <c r="AI293" s="46"/>
      <c r="AK293" s="46"/>
      <c r="AM293" s="46"/>
      <c r="AO293" s="46"/>
      <c r="AQ293" s="46"/>
      <c r="AS293" s="46"/>
      <c r="AU293" s="46"/>
      <c r="AW293" s="46"/>
      <c r="AX293" s="46"/>
      <c r="AY293" s="46"/>
    </row>
    <row r="294" spans="5:51" x14ac:dyDescent="0.2">
      <c r="E294" s="46"/>
      <c r="G294" s="46"/>
      <c r="I294" s="46"/>
      <c r="K294" s="46"/>
      <c r="M294" s="46"/>
      <c r="O294" s="46"/>
      <c r="Q294" s="46"/>
      <c r="S294" s="46"/>
      <c r="U294" s="46"/>
      <c r="W294" s="46"/>
      <c r="Y294" s="46"/>
      <c r="AA294" s="46"/>
      <c r="AC294" s="46"/>
      <c r="AE294" s="46"/>
      <c r="AG294" s="46"/>
      <c r="AI294" s="46"/>
      <c r="AK294" s="46"/>
      <c r="AM294" s="46"/>
      <c r="AO294" s="46"/>
      <c r="AQ294" s="46"/>
      <c r="AS294" s="46"/>
      <c r="AU294" s="46"/>
      <c r="AW294" s="46"/>
      <c r="AX294" s="46"/>
      <c r="AY294" s="46"/>
    </row>
    <row r="295" spans="5:51" x14ac:dyDescent="0.2">
      <c r="E295" s="46"/>
      <c r="G295" s="46"/>
      <c r="I295" s="46"/>
      <c r="K295" s="46"/>
      <c r="M295" s="46"/>
      <c r="O295" s="46"/>
      <c r="Q295" s="46"/>
      <c r="S295" s="46"/>
      <c r="U295" s="46"/>
      <c r="W295" s="46"/>
      <c r="Y295" s="46"/>
      <c r="AA295" s="46"/>
      <c r="AC295" s="46"/>
      <c r="AE295" s="46"/>
      <c r="AG295" s="46"/>
      <c r="AI295" s="46"/>
      <c r="AK295" s="46"/>
      <c r="AM295" s="46"/>
      <c r="AO295" s="46"/>
      <c r="AQ295" s="46"/>
      <c r="AS295" s="46"/>
      <c r="AU295" s="46"/>
      <c r="AW295" s="46"/>
      <c r="AX295" s="46"/>
      <c r="AY295" s="46"/>
    </row>
    <row r="296" spans="5:51" x14ac:dyDescent="0.2">
      <c r="E296" s="46"/>
      <c r="G296" s="46"/>
      <c r="I296" s="46"/>
      <c r="K296" s="46"/>
      <c r="M296" s="46"/>
      <c r="O296" s="46"/>
      <c r="Q296" s="46"/>
      <c r="S296" s="46"/>
      <c r="U296" s="46"/>
      <c r="W296" s="46"/>
      <c r="Y296" s="46"/>
      <c r="AA296" s="46"/>
      <c r="AC296" s="46"/>
      <c r="AE296" s="46"/>
      <c r="AG296" s="46"/>
      <c r="AI296" s="46"/>
      <c r="AK296" s="46"/>
      <c r="AM296" s="46"/>
      <c r="AO296" s="46"/>
      <c r="AQ296" s="46"/>
      <c r="AS296" s="46"/>
      <c r="AU296" s="46"/>
      <c r="AW296" s="46"/>
      <c r="AX296" s="46"/>
      <c r="AY296" s="46"/>
    </row>
    <row r="297" spans="5:51" x14ac:dyDescent="0.2">
      <c r="E297" s="46"/>
      <c r="G297" s="46"/>
      <c r="I297" s="46"/>
      <c r="K297" s="46"/>
      <c r="M297" s="46"/>
      <c r="O297" s="46"/>
      <c r="Q297" s="46"/>
      <c r="S297" s="46"/>
      <c r="U297" s="46"/>
      <c r="W297" s="46"/>
      <c r="Y297" s="46"/>
      <c r="AA297" s="46"/>
      <c r="AC297" s="46"/>
      <c r="AE297" s="46"/>
      <c r="AG297" s="46"/>
      <c r="AI297" s="46"/>
      <c r="AK297" s="46"/>
      <c r="AM297" s="46"/>
      <c r="AO297" s="46"/>
      <c r="AQ297" s="46"/>
      <c r="AS297" s="46"/>
      <c r="AU297" s="46"/>
      <c r="AW297" s="46"/>
      <c r="AX297" s="46"/>
      <c r="AY297" s="46"/>
    </row>
    <row r="298" spans="5:51" x14ac:dyDescent="0.2">
      <c r="E298" s="46"/>
      <c r="G298" s="46"/>
      <c r="I298" s="46"/>
      <c r="K298" s="46"/>
      <c r="M298" s="46"/>
      <c r="O298" s="46"/>
      <c r="Q298" s="46"/>
      <c r="S298" s="46"/>
      <c r="U298" s="46"/>
      <c r="W298" s="46"/>
      <c r="Y298" s="46"/>
      <c r="AA298" s="46"/>
      <c r="AC298" s="46"/>
      <c r="AE298" s="46"/>
      <c r="AG298" s="46"/>
      <c r="AI298" s="46"/>
      <c r="AK298" s="46"/>
      <c r="AM298" s="46"/>
      <c r="AO298" s="46"/>
      <c r="AQ298" s="46"/>
      <c r="AS298" s="46"/>
      <c r="AU298" s="46"/>
      <c r="AW298" s="46"/>
      <c r="AX298" s="46"/>
      <c r="AY298" s="46"/>
    </row>
    <row r="299" spans="5:51" x14ac:dyDescent="0.2">
      <c r="E299" s="46"/>
      <c r="G299" s="46"/>
      <c r="I299" s="46"/>
      <c r="K299" s="46"/>
      <c r="M299" s="46"/>
      <c r="O299" s="46"/>
      <c r="Q299" s="46"/>
      <c r="S299" s="46"/>
      <c r="U299" s="46"/>
      <c r="W299" s="46"/>
      <c r="Y299" s="46"/>
      <c r="AA299" s="46"/>
      <c r="AC299" s="46"/>
      <c r="AE299" s="46"/>
      <c r="AG299" s="46"/>
      <c r="AI299" s="46"/>
      <c r="AK299" s="46"/>
      <c r="AM299" s="46"/>
      <c r="AO299" s="46"/>
      <c r="AQ299" s="46"/>
      <c r="AS299" s="46"/>
      <c r="AU299" s="46"/>
      <c r="AW299" s="46"/>
      <c r="AX299" s="46"/>
      <c r="AY299" s="46"/>
    </row>
    <row r="300" spans="5:51" x14ac:dyDescent="0.2">
      <c r="E300" s="46"/>
      <c r="G300" s="46"/>
      <c r="I300" s="46"/>
      <c r="K300" s="46"/>
      <c r="M300" s="46"/>
      <c r="O300" s="46"/>
      <c r="Q300" s="46"/>
      <c r="S300" s="46"/>
      <c r="U300" s="46"/>
      <c r="W300" s="46"/>
      <c r="Y300" s="46"/>
      <c r="AA300" s="46"/>
      <c r="AC300" s="46"/>
      <c r="AE300" s="46"/>
      <c r="AG300" s="46"/>
      <c r="AI300" s="46"/>
      <c r="AK300" s="46"/>
      <c r="AM300" s="46"/>
      <c r="AO300" s="46"/>
      <c r="AQ300" s="46"/>
      <c r="AS300" s="46"/>
      <c r="AU300" s="46"/>
      <c r="AW300" s="46"/>
      <c r="AX300" s="46"/>
      <c r="AY300" s="46"/>
    </row>
    <row r="301" spans="5:51" x14ac:dyDescent="0.2">
      <c r="E301" s="46"/>
      <c r="G301" s="46"/>
      <c r="I301" s="46"/>
      <c r="K301" s="46"/>
      <c r="M301" s="46"/>
      <c r="O301" s="46"/>
      <c r="Q301" s="46"/>
      <c r="S301" s="46"/>
      <c r="U301" s="46"/>
      <c r="W301" s="46"/>
      <c r="Y301" s="46"/>
      <c r="AA301" s="46"/>
      <c r="AC301" s="46"/>
      <c r="AE301" s="46"/>
      <c r="AG301" s="46"/>
      <c r="AI301" s="46"/>
      <c r="AK301" s="46"/>
      <c r="AM301" s="46"/>
      <c r="AO301" s="46"/>
      <c r="AQ301" s="46"/>
      <c r="AS301" s="46"/>
      <c r="AU301" s="46"/>
      <c r="AW301" s="46"/>
      <c r="AX301" s="46"/>
      <c r="AY301" s="46"/>
    </row>
    <row r="302" spans="5:51" x14ac:dyDescent="0.2">
      <c r="E302" s="46"/>
      <c r="G302" s="46"/>
      <c r="I302" s="46"/>
      <c r="K302" s="46"/>
      <c r="M302" s="46"/>
      <c r="O302" s="46"/>
      <c r="Q302" s="46"/>
      <c r="S302" s="46"/>
      <c r="U302" s="46"/>
      <c r="W302" s="46"/>
      <c r="Y302" s="46"/>
      <c r="AA302" s="46"/>
      <c r="AC302" s="46"/>
      <c r="AE302" s="46"/>
      <c r="AG302" s="46"/>
      <c r="AI302" s="46"/>
      <c r="AK302" s="46"/>
      <c r="AM302" s="46"/>
      <c r="AO302" s="46"/>
      <c r="AQ302" s="46"/>
      <c r="AS302" s="46"/>
      <c r="AU302" s="46"/>
      <c r="AW302" s="46"/>
      <c r="AX302" s="46"/>
      <c r="AY302" s="46"/>
    </row>
    <row r="303" spans="5:51" x14ac:dyDescent="0.2">
      <c r="E303" s="46"/>
      <c r="G303" s="46"/>
      <c r="I303" s="46"/>
      <c r="K303" s="46"/>
      <c r="M303" s="46"/>
      <c r="O303" s="46"/>
      <c r="Q303" s="46"/>
      <c r="S303" s="46"/>
      <c r="U303" s="46"/>
      <c r="W303" s="46"/>
      <c r="Y303" s="46"/>
      <c r="AA303" s="46"/>
      <c r="AC303" s="46"/>
      <c r="AE303" s="46"/>
      <c r="AG303" s="46"/>
      <c r="AI303" s="46"/>
      <c r="AK303" s="46"/>
      <c r="AM303" s="46"/>
      <c r="AO303" s="46"/>
      <c r="AQ303" s="46"/>
      <c r="AS303" s="46"/>
      <c r="AU303" s="46"/>
      <c r="AW303" s="46"/>
      <c r="AX303" s="46"/>
      <c r="AY303" s="46"/>
    </row>
    <row r="304" spans="5:51" x14ac:dyDescent="0.2">
      <c r="E304" s="46"/>
      <c r="G304" s="46"/>
      <c r="I304" s="46"/>
      <c r="K304" s="46"/>
      <c r="M304" s="46"/>
      <c r="O304" s="46"/>
      <c r="Q304" s="46"/>
      <c r="S304" s="46"/>
      <c r="U304" s="46"/>
      <c r="W304" s="46"/>
      <c r="Y304" s="46"/>
      <c r="AA304" s="46"/>
      <c r="AC304" s="46"/>
      <c r="AE304" s="46"/>
      <c r="AG304" s="46"/>
      <c r="AI304" s="46"/>
      <c r="AK304" s="46"/>
      <c r="AM304" s="46"/>
      <c r="AO304" s="46"/>
      <c r="AQ304" s="46"/>
      <c r="AS304" s="46"/>
      <c r="AU304" s="46"/>
      <c r="AW304" s="46"/>
      <c r="AX304" s="46"/>
      <c r="AY304" s="46"/>
    </row>
    <row r="305" spans="5:51" x14ac:dyDescent="0.2">
      <c r="E305" s="46"/>
      <c r="G305" s="46"/>
      <c r="I305" s="46"/>
      <c r="K305" s="46"/>
      <c r="M305" s="46"/>
      <c r="O305" s="46"/>
      <c r="Q305" s="46"/>
      <c r="S305" s="46"/>
      <c r="U305" s="46"/>
      <c r="W305" s="46"/>
      <c r="Y305" s="46"/>
      <c r="AA305" s="46"/>
      <c r="AC305" s="46"/>
      <c r="AE305" s="46"/>
      <c r="AG305" s="46"/>
      <c r="AI305" s="46"/>
      <c r="AK305" s="46"/>
      <c r="AM305" s="46"/>
      <c r="AO305" s="46"/>
      <c r="AQ305" s="46"/>
      <c r="AS305" s="46"/>
      <c r="AU305" s="46"/>
      <c r="AW305" s="46"/>
      <c r="AX305" s="46"/>
      <c r="AY305" s="46"/>
    </row>
    <row r="306" spans="5:51" x14ac:dyDescent="0.2">
      <c r="E306" s="46"/>
      <c r="G306" s="46"/>
      <c r="I306" s="46"/>
      <c r="K306" s="46"/>
      <c r="M306" s="46"/>
      <c r="O306" s="46"/>
      <c r="Q306" s="46"/>
      <c r="S306" s="46"/>
      <c r="U306" s="46"/>
      <c r="W306" s="46"/>
      <c r="Y306" s="46"/>
      <c r="AA306" s="46"/>
      <c r="AC306" s="46"/>
      <c r="AE306" s="46"/>
      <c r="AG306" s="46"/>
      <c r="AI306" s="46"/>
      <c r="AK306" s="46"/>
      <c r="AM306" s="46"/>
      <c r="AO306" s="46"/>
      <c r="AQ306" s="46"/>
      <c r="AS306" s="46"/>
      <c r="AU306" s="46"/>
      <c r="AW306" s="46"/>
      <c r="AX306" s="46"/>
      <c r="AY306" s="46"/>
    </row>
    <row r="307" spans="5:51" x14ac:dyDescent="0.2">
      <c r="E307" s="46"/>
      <c r="G307" s="46"/>
      <c r="I307" s="46"/>
      <c r="K307" s="46"/>
      <c r="M307" s="46"/>
      <c r="O307" s="46"/>
      <c r="Q307" s="46"/>
      <c r="S307" s="46"/>
      <c r="U307" s="46"/>
      <c r="W307" s="46"/>
      <c r="Y307" s="46"/>
      <c r="AA307" s="46"/>
      <c r="AC307" s="46"/>
      <c r="AE307" s="46"/>
      <c r="AG307" s="46"/>
      <c r="AI307" s="46"/>
      <c r="AK307" s="46"/>
      <c r="AM307" s="46"/>
      <c r="AO307" s="46"/>
      <c r="AQ307" s="46"/>
      <c r="AS307" s="46"/>
      <c r="AU307" s="46"/>
      <c r="AW307" s="46"/>
      <c r="AX307" s="46"/>
      <c r="AY307" s="46"/>
    </row>
    <row r="308" spans="5:51" x14ac:dyDescent="0.2">
      <c r="E308" s="46"/>
      <c r="G308" s="46"/>
      <c r="I308" s="46"/>
      <c r="K308" s="46"/>
      <c r="M308" s="46"/>
      <c r="O308" s="46"/>
      <c r="Q308" s="46"/>
      <c r="S308" s="46"/>
      <c r="U308" s="46"/>
      <c r="W308" s="46"/>
      <c r="Y308" s="46"/>
      <c r="AA308" s="46"/>
      <c r="AC308" s="46"/>
      <c r="AE308" s="46"/>
      <c r="AG308" s="46"/>
      <c r="AI308" s="46"/>
      <c r="AK308" s="46"/>
      <c r="AM308" s="46"/>
      <c r="AO308" s="46"/>
      <c r="AQ308" s="46"/>
      <c r="AS308" s="46"/>
      <c r="AU308" s="46"/>
      <c r="AW308" s="46"/>
      <c r="AX308" s="46"/>
      <c r="AY308" s="46"/>
    </row>
    <row r="309" spans="5:51" x14ac:dyDescent="0.2">
      <c r="E309" s="46"/>
      <c r="G309" s="46"/>
      <c r="I309" s="46"/>
      <c r="K309" s="46"/>
      <c r="M309" s="46"/>
      <c r="O309" s="46"/>
      <c r="Q309" s="46"/>
      <c r="S309" s="46"/>
      <c r="U309" s="46"/>
      <c r="W309" s="46"/>
      <c r="Y309" s="46"/>
      <c r="AA309" s="46"/>
      <c r="AC309" s="46"/>
      <c r="AE309" s="46"/>
      <c r="AG309" s="46"/>
      <c r="AI309" s="46"/>
      <c r="AK309" s="46"/>
      <c r="AM309" s="46"/>
      <c r="AO309" s="46"/>
      <c r="AQ309" s="46"/>
      <c r="AS309" s="46"/>
      <c r="AU309" s="46"/>
      <c r="AW309" s="46"/>
      <c r="AX309" s="46"/>
      <c r="AY309" s="46"/>
    </row>
    <row r="310" spans="5:51" x14ac:dyDescent="0.2">
      <c r="E310" s="46"/>
      <c r="G310" s="46"/>
      <c r="I310" s="46"/>
      <c r="K310" s="46"/>
      <c r="M310" s="46"/>
      <c r="O310" s="46"/>
      <c r="Q310" s="46"/>
      <c r="S310" s="46"/>
      <c r="U310" s="46"/>
      <c r="W310" s="46"/>
      <c r="Y310" s="46"/>
      <c r="AA310" s="46"/>
      <c r="AC310" s="46"/>
      <c r="AE310" s="46"/>
      <c r="AG310" s="46"/>
      <c r="AI310" s="46"/>
      <c r="AK310" s="46"/>
      <c r="AM310" s="46"/>
      <c r="AO310" s="46"/>
      <c r="AQ310" s="46"/>
      <c r="AS310" s="46"/>
      <c r="AU310" s="46"/>
      <c r="AW310" s="46"/>
      <c r="AX310" s="46"/>
      <c r="AY310" s="46"/>
    </row>
    <row r="311" spans="5:51" x14ac:dyDescent="0.2">
      <c r="E311" s="46"/>
      <c r="G311" s="46"/>
      <c r="I311" s="46"/>
      <c r="K311" s="46"/>
      <c r="M311" s="46"/>
      <c r="O311" s="46"/>
      <c r="Q311" s="46"/>
      <c r="S311" s="46"/>
      <c r="U311" s="46"/>
      <c r="W311" s="46"/>
      <c r="Y311" s="46"/>
      <c r="AA311" s="46"/>
      <c r="AC311" s="46"/>
      <c r="AE311" s="46"/>
      <c r="AG311" s="46"/>
      <c r="AI311" s="46"/>
      <c r="AK311" s="46"/>
      <c r="AM311" s="46"/>
      <c r="AO311" s="46"/>
      <c r="AQ311" s="46"/>
      <c r="AS311" s="46"/>
      <c r="AU311" s="46"/>
      <c r="AW311" s="46"/>
      <c r="AX311" s="46"/>
      <c r="AY311" s="46"/>
    </row>
    <row r="312" spans="5:51" x14ac:dyDescent="0.2">
      <c r="E312" s="46"/>
      <c r="G312" s="46"/>
      <c r="I312" s="46"/>
      <c r="K312" s="46"/>
      <c r="M312" s="46"/>
      <c r="O312" s="46"/>
      <c r="Q312" s="46"/>
      <c r="S312" s="46"/>
      <c r="U312" s="46"/>
      <c r="W312" s="46"/>
      <c r="Y312" s="46"/>
      <c r="AA312" s="46"/>
      <c r="AC312" s="46"/>
      <c r="AE312" s="46"/>
      <c r="AG312" s="46"/>
      <c r="AI312" s="46"/>
      <c r="AK312" s="46"/>
      <c r="AM312" s="46"/>
      <c r="AO312" s="46"/>
      <c r="AQ312" s="46"/>
      <c r="AS312" s="46"/>
      <c r="AU312" s="46"/>
      <c r="AW312" s="46"/>
      <c r="AX312" s="46"/>
      <c r="AY312" s="46"/>
    </row>
    <row r="313" spans="5:51" x14ac:dyDescent="0.2">
      <c r="E313" s="46"/>
      <c r="G313" s="46"/>
      <c r="I313" s="46"/>
      <c r="K313" s="46"/>
      <c r="M313" s="46"/>
      <c r="O313" s="46"/>
      <c r="Q313" s="46"/>
      <c r="S313" s="46"/>
      <c r="U313" s="46"/>
      <c r="W313" s="46"/>
      <c r="Y313" s="46"/>
      <c r="AA313" s="46"/>
      <c r="AC313" s="46"/>
      <c r="AE313" s="46"/>
      <c r="AG313" s="46"/>
      <c r="AI313" s="46"/>
      <c r="AK313" s="46"/>
      <c r="AM313" s="46"/>
      <c r="AO313" s="46"/>
      <c r="AQ313" s="46"/>
      <c r="AS313" s="46"/>
      <c r="AU313" s="46"/>
      <c r="AW313" s="46"/>
      <c r="AX313" s="46"/>
      <c r="AY313" s="46"/>
    </row>
    <row r="314" spans="5:51" x14ac:dyDescent="0.2">
      <c r="E314" s="46"/>
      <c r="G314" s="46"/>
      <c r="I314" s="46"/>
      <c r="K314" s="46"/>
      <c r="M314" s="46"/>
      <c r="O314" s="46"/>
      <c r="Q314" s="46"/>
      <c r="S314" s="46"/>
      <c r="U314" s="46"/>
      <c r="W314" s="46"/>
      <c r="Y314" s="46"/>
      <c r="AA314" s="46"/>
      <c r="AC314" s="46"/>
      <c r="AE314" s="46"/>
      <c r="AG314" s="46"/>
      <c r="AI314" s="46"/>
      <c r="AK314" s="46"/>
      <c r="AM314" s="46"/>
      <c r="AO314" s="46"/>
      <c r="AQ314" s="46"/>
      <c r="AS314" s="46"/>
      <c r="AU314" s="46"/>
      <c r="AW314" s="46"/>
      <c r="AX314" s="46"/>
      <c r="AY314" s="46"/>
    </row>
    <row r="315" spans="5:51" x14ac:dyDescent="0.2">
      <c r="E315" s="46"/>
      <c r="G315" s="46"/>
      <c r="I315" s="46"/>
      <c r="K315" s="46"/>
      <c r="M315" s="46"/>
      <c r="O315" s="46"/>
      <c r="Q315" s="46"/>
      <c r="S315" s="46"/>
      <c r="U315" s="46"/>
      <c r="W315" s="46"/>
      <c r="Y315" s="46"/>
      <c r="AA315" s="46"/>
      <c r="AC315" s="46"/>
      <c r="AE315" s="46"/>
      <c r="AG315" s="46"/>
      <c r="AI315" s="46"/>
      <c r="AK315" s="46"/>
      <c r="AM315" s="46"/>
      <c r="AO315" s="46"/>
      <c r="AQ315" s="46"/>
      <c r="AS315" s="46"/>
      <c r="AU315" s="46"/>
      <c r="AW315" s="46"/>
      <c r="AX315" s="46"/>
      <c r="AY315" s="46"/>
    </row>
    <row r="316" spans="5:51" x14ac:dyDescent="0.2">
      <c r="E316" s="46"/>
      <c r="G316" s="46"/>
      <c r="I316" s="46"/>
      <c r="K316" s="46"/>
      <c r="M316" s="46"/>
      <c r="O316" s="46"/>
      <c r="Q316" s="46"/>
      <c r="S316" s="46"/>
      <c r="U316" s="46"/>
      <c r="W316" s="46"/>
      <c r="Y316" s="46"/>
      <c r="AA316" s="46"/>
      <c r="AC316" s="46"/>
      <c r="AE316" s="46"/>
      <c r="AG316" s="46"/>
      <c r="AI316" s="46"/>
      <c r="AK316" s="46"/>
      <c r="AM316" s="46"/>
      <c r="AO316" s="46"/>
      <c r="AQ316" s="46"/>
      <c r="AS316" s="46"/>
      <c r="AU316" s="46"/>
      <c r="AW316" s="46"/>
      <c r="AX316" s="46"/>
      <c r="AY316" s="46"/>
    </row>
    <row r="317" spans="5:51" x14ac:dyDescent="0.2">
      <c r="E317" s="46"/>
      <c r="G317" s="46"/>
      <c r="I317" s="46"/>
      <c r="K317" s="46"/>
      <c r="M317" s="46"/>
      <c r="O317" s="46"/>
      <c r="Q317" s="46"/>
      <c r="S317" s="46"/>
      <c r="U317" s="46"/>
      <c r="W317" s="46"/>
      <c r="Y317" s="46"/>
      <c r="AA317" s="46"/>
      <c r="AC317" s="46"/>
      <c r="AE317" s="46"/>
      <c r="AG317" s="46"/>
      <c r="AI317" s="46"/>
      <c r="AK317" s="46"/>
      <c r="AM317" s="46"/>
      <c r="AO317" s="46"/>
      <c r="AQ317" s="46"/>
      <c r="AS317" s="46"/>
      <c r="AU317" s="46"/>
      <c r="AW317" s="46"/>
      <c r="AX317" s="46"/>
      <c r="AY317" s="46"/>
    </row>
    <row r="318" spans="5:51" x14ac:dyDescent="0.2">
      <c r="E318" s="46"/>
      <c r="G318" s="46"/>
      <c r="I318" s="46"/>
      <c r="K318" s="46"/>
      <c r="M318" s="46"/>
      <c r="O318" s="46"/>
      <c r="Q318" s="46"/>
      <c r="S318" s="46"/>
      <c r="U318" s="46"/>
      <c r="W318" s="46"/>
      <c r="Y318" s="46"/>
      <c r="AA318" s="46"/>
      <c r="AC318" s="46"/>
      <c r="AE318" s="46"/>
      <c r="AG318" s="46"/>
      <c r="AI318" s="46"/>
      <c r="AK318" s="46"/>
      <c r="AM318" s="46"/>
      <c r="AO318" s="46"/>
      <c r="AQ318" s="46"/>
      <c r="AS318" s="46"/>
      <c r="AU318" s="46"/>
      <c r="AW318" s="46"/>
      <c r="AX318" s="46"/>
      <c r="AY318" s="46"/>
    </row>
    <row r="319" spans="5:51" x14ac:dyDescent="0.2">
      <c r="E319" s="46"/>
      <c r="G319" s="46"/>
      <c r="I319" s="46"/>
      <c r="K319" s="46"/>
      <c r="M319" s="46"/>
      <c r="O319" s="46"/>
      <c r="Q319" s="46"/>
      <c r="S319" s="46"/>
      <c r="U319" s="46"/>
      <c r="W319" s="46"/>
      <c r="Y319" s="46"/>
      <c r="AA319" s="46"/>
      <c r="AC319" s="46"/>
      <c r="AE319" s="46"/>
      <c r="AG319" s="46"/>
      <c r="AI319" s="46"/>
      <c r="AK319" s="46"/>
      <c r="AM319" s="46"/>
      <c r="AO319" s="46"/>
      <c r="AQ319" s="46"/>
      <c r="AS319" s="46"/>
      <c r="AU319" s="46"/>
      <c r="AW319" s="46"/>
      <c r="AX319" s="46"/>
      <c r="AY319" s="46"/>
    </row>
    <row r="320" spans="5:51" x14ac:dyDescent="0.2">
      <c r="E320" s="46"/>
      <c r="G320" s="46"/>
      <c r="I320" s="46"/>
      <c r="K320" s="46"/>
      <c r="M320" s="46"/>
      <c r="O320" s="46"/>
      <c r="Q320" s="46"/>
      <c r="S320" s="46"/>
      <c r="U320" s="46"/>
      <c r="W320" s="46"/>
      <c r="Y320" s="46"/>
      <c r="AA320" s="46"/>
      <c r="AC320" s="46"/>
      <c r="AE320" s="46"/>
      <c r="AG320" s="46"/>
      <c r="AI320" s="46"/>
      <c r="AK320" s="46"/>
      <c r="AM320" s="46"/>
      <c r="AO320" s="46"/>
      <c r="AQ320" s="46"/>
      <c r="AS320" s="46"/>
      <c r="AU320" s="46"/>
      <c r="AW320" s="46"/>
      <c r="AX320" s="46"/>
      <c r="AY320" s="46"/>
    </row>
    <row r="321" spans="5:51" x14ac:dyDescent="0.2">
      <c r="E321" s="46"/>
      <c r="G321" s="46"/>
      <c r="I321" s="46"/>
      <c r="K321" s="46"/>
      <c r="M321" s="46"/>
      <c r="O321" s="46"/>
      <c r="Q321" s="46"/>
      <c r="S321" s="46"/>
      <c r="U321" s="46"/>
      <c r="W321" s="46"/>
      <c r="Y321" s="46"/>
      <c r="AA321" s="46"/>
      <c r="AC321" s="46"/>
      <c r="AE321" s="46"/>
      <c r="AG321" s="46"/>
      <c r="AI321" s="46"/>
      <c r="AK321" s="46"/>
      <c r="AM321" s="46"/>
      <c r="AO321" s="46"/>
      <c r="AQ321" s="46"/>
      <c r="AS321" s="46"/>
      <c r="AU321" s="46"/>
      <c r="AW321" s="46"/>
      <c r="AX321" s="46"/>
      <c r="AY321" s="46"/>
    </row>
    <row r="322" spans="5:51" x14ac:dyDescent="0.2">
      <c r="E322" s="46"/>
      <c r="G322" s="46"/>
      <c r="I322" s="46"/>
      <c r="K322" s="46"/>
      <c r="M322" s="46"/>
      <c r="O322" s="46"/>
      <c r="Q322" s="46"/>
      <c r="S322" s="46"/>
      <c r="U322" s="46"/>
      <c r="W322" s="46"/>
      <c r="Y322" s="46"/>
      <c r="AA322" s="46"/>
      <c r="AC322" s="46"/>
      <c r="AE322" s="46"/>
      <c r="AG322" s="46"/>
      <c r="AI322" s="46"/>
      <c r="AK322" s="46"/>
      <c r="AM322" s="46"/>
      <c r="AO322" s="46"/>
      <c r="AQ322" s="46"/>
      <c r="AS322" s="46"/>
      <c r="AU322" s="46"/>
      <c r="AW322" s="46"/>
      <c r="AX322" s="46"/>
      <c r="AY322" s="46"/>
    </row>
    <row r="323" spans="5:51" x14ac:dyDescent="0.2">
      <c r="E323" s="46"/>
      <c r="G323" s="46"/>
      <c r="I323" s="46"/>
      <c r="K323" s="46"/>
      <c r="M323" s="46"/>
      <c r="O323" s="46"/>
      <c r="Q323" s="46"/>
      <c r="S323" s="46"/>
      <c r="U323" s="46"/>
      <c r="W323" s="46"/>
      <c r="Y323" s="46"/>
      <c r="AA323" s="46"/>
      <c r="AC323" s="46"/>
      <c r="AE323" s="46"/>
      <c r="AG323" s="46"/>
      <c r="AI323" s="46"/>
      <c r="AK323" s="46"/>
      <c r="AM323" s="46"/>
      <c r="AO323" s="46"/>
      <c r="AQ323" s="46"/>
      <c r="AS323" s="46"/>
      <c r="AU323" s="46"/>
      <c r="AW323" s="46"/>
      <c r="AX323" s="46"/>
      <c r="AY323" s="46"/>
    </row>
    <row r="324" spans="5:51" x14ac:dyDescent="0.2">
      <c r="E324" s="46"/>
      <c r="G324" s="46"/>
      <c r="I324" s="46"/>
      <c r="K324" s="46"/>
      <c r="M324" s="46"/>
      <c r="O324" s="46"/>
      <c r="Q324" s="46"/>
      <c r="S324" s="46"/>
      <c r="U324" s="46"/>
      <c r="W324" s="46"/>
      <c r="Y324" s="46"/>
      <c r="AA324" s="46"/>
      <c r="AC324" s="46"/>
      <c r="AE324" s="46"/>
      <c r="AG324" s="46"/>
      <c r="AI324" s="46"/>
      <c r="AK324" s="46"/>
      <c r="AM324" s="46"/>
      <c r="AO324" s="46"/>
      <c r="AQ324" s="46"/>
      <c r="AS324" s="46"/>
      <c r="AU324" s="46"/>
      <c r="AW324" s="46"/>
      <c r="AX324" s="46"/>
      <c r="AY324" s="46"/>
    </row>
    <row r="325" spans="5:51" x14ac:dyDescent="0.2">
      <c r="E325" s="46"/>
      <c r="G325" s="46"/>
      <c r="I325" s="46"/>
      <c r="K325" s="46"/>
      <c r="M325" s="46"/>
      <c r="O325" s="46"/>
      <c r="Q325" s="46"/>
      <c r="S325" s="46"/>
      <c r="U325" s="46"/>
      <c r="W325" s="46"/>
      <c r="Y325" s="46"/>
      <c r="AA325" s="46"/>
      <c r="AC325" s="46"/>
      <c r="AE325" s="46"/>
      <c r="AG325" s="46"/>
      <c r="AI325" s="46"/>
      <c r="AK325" s="46"/>
      <c r="AM325" s="46"/>
      <c r="AO325" s="46"/>
      <c r="AQ325" s="46"/>
      <c r="AS325" s="46"/>
      <c r="AU325" s="46"/>
      <c r="AW325" s="46"/>
      <c r="AX325" s="46"/>
      <c r="AY325" s="46"/>
    </row>
    <row r="326" spans="5:51" x14ac:dyDescent="0.2">
      <c r="E326" s="46"/>
      <c r="G326" s="46"/>
      <c r="I326" s="46"/>
      <c r="K326" s="46"/>
      <c r="M326" s="46"/>
      <c r="O326" s="46"/>
      <c r="Q326" s="46"/>
      <c r="S326" s="46"/>
      <c r="U326" s="46"/>
      <c r="W326" s="46"/>
      <c r="Y326" s="46"/>
      <c r="AA326" s="46"/>
      <c r="AC326" s="46"/>
      <c r="AE326" s="46"/>
      <c r="AG326" s="46"/>
      <c r="AI326" s="46"/>
      <c r="AK326" s="46"/>
      <c r="AM326" s="46"/>
      <c r="AO326" s="46"/>
      <c r="AQ326" s="46"/>
      <c r="AS326" s="46"/>
      <c r="AU326" s="46"/>
      <c r="AW326" s="46"/>
      <c r="AX326" s="46"/>
      <c r="AY326" s="46"/>
    </row>
    <row r="327" spans="5:51" x14ac:dyDescent="0.2">
      <c r="E327" s="46"/>
      <c r="G327" s="46"/>
      <c r="I327" s="46"/>
      <c r="K327" s="46"/>
      <c r="M327" s="46"/>
      <c r="O327" s="46"/>
      <c r="Q327" s="46"/>
      <c r="S327" s="46"/>
      <c r="U327" s="46"/>
      <c r="W327" s="46"/>
      <c r="Y327" s="46"/>
      <c r="AA327" s="46"/>
      <c r="AC327" s="46"/>
      <c r="AE327" s="46"/>
      <c r="AG327" s="46"/>
      <c r="AI327" s="46"/>
      <c r="AK327" s="46"/>
      <c r="AM327" s="46"/>
      <c r="AO327" s="46"/>
      <c r="AQ327" s="46"/>
      <c r="AS327" s="46"/>
      <c r="AU327" s="46"/>
      <c r="AW327" s="46"/>
      <c r="AX327" s="46"/>
      <c r="AY327" s="46"/>
    </row>
    <row r="328" spans="5:51" x14ac:dyDescent="0.2">
      <c r="E328" s="46"/>
      <c r="G328" s="46"/>
      <c r="I328" s="46"/>
      <c r="K328" s="46"/>
      <c r="M328" s="46"/>
      <c r="O328" s="46"/>
      <c r="Q328" s="46"/>
      <c r="S328" s="46"/>
      <c r="U328" s="46"/>
      <c r="W328" s="46"/>
      <c r="Y328" s="46"/>
      <c r="AA328" s="46"/>
      <c r="AC328" s="46"/>
      <c r="AE328" s="46"/>
      <c r="AG328" s="46"/>
      <c r="AI328" s="46"/>
      <c r="AK328" s="46"/>
      <c r="AM328" s="46"/>
      <c r="AO328" s="46"/>
      <c r="AQ328" s="46"/>
      <c r="AS328" s="46"/>
      <c r="AU328" s="46"/>
      <c r="AW328" s="46"/>
      <c r="AX328" s="46"/>
      <c r="AY328" s="46"/>
    </row>
    <row r="329" spans="5:51" x14ac:dyDescent="0.2">
      <c r="E329" s="46"/>
      <c r="G329" s="46"/>
      <c r="I329" s="46"/>
      <c r="K329" s="46"/>
      <c r="M329" s="46"/>
      <c r="O329" s="46"/>
      <c r="Q329" s="46"/>
      <c r="S329" s="46"/>
      <c r="U329" s="46"/>
      <c r="W329" s="46"/>
      <c r="Y329" s="46"/>
      <c r="AA329" s="46"/>
      <c r="AC329" s="46"/>
      <c r="AE329" s="46"/>
      <c r="AG329" s="46"/>
      <c r="AI329" s="46"/>
      <c r="AK329" s="46"/>
      <c r="AM329" s="46"/>
      <c r="AO329" s="46"/>
      <c r="AQ329" s="46"/>
      <c r="AS329" s="46"/>
      <c r="AU329" s="46"/>
      <c r="AW329" s="46"/>
      <c r="AX329" s="46"/>
      <c r="AY329" s="46"/>
    </row>
    <row r="330" spans="5:51" x14ac:dyDescent="0.2">
      <c r="E330" s="46"/>
      <c r="G330" s="46"/>
      <c r="I330" s="46"/>
      <c r="K330" s="46"/>
      <c r="M330" s="46"/>
      <c r="O330" s="46"/>
      <c r="Q330" s="46"/>
      <c r="S330" s="46"/>
      <c r="U330" s="46"/>
      <c r="W330" s="46"/>
      <c r="Y330" s="46"/>
      <c r="AA330" s="46"/>
      <c r="AC330" s="46"/>
      <c r="AE330" s="46"/>
      <c r="AG330" s="46"/>
      <c r="AI330" s="46"/>
      <c r="AK330" s="46"/>
      <c r="AM330" s="46"/>
      <c r="AO330" s="46"/>
      <c r="AQ330" s="46"/>
      <c r="AS330" s="46"/>
      <c r="AU330" s="46"/>
      <c r="AW330" s="46"/>
      <c r="AX330" s="46"/>
      <c r="AY330" s="46"/>
    </row>
    <row r="331" spans="5:51" x14ac:dyDescent="0.2">
      <c r="E331" s="46"/>
      <c r="G331" s="46"/>
      <c r="I331" s="46"/>
      <c r="K331" s="46"/>
      <c r="M331" s="46"/>
      <c r="O331" s="46"/>
      <c r="Q331" s="46"/>
      <c r="S331" s="46"/>
      <c r="U331" s="46"/>
      <c r="W331" s="46"/>
      <c r="Y331" s="46"/>
      <c r="AA331" s="46"/>
      <c r="AC331" s="46"/>
      <c r="AE331" s="46"/>
      <c r="AG331" s="46"/>
      <c r="AI331" s="46"/>
      <c r="AK331" s="46"/>
      <c r="AM331" s="46"/>
      <c r="AO331" s="46"/>
      <c r="AQ331" s="46"/>
      <c r="AS331" s="46"/>
      <c r="AU331" s="46"/>
      <c r="AW331" s="46"/>
      <c r="AX331" s="46"/>
      <c r="AY331" s="46"/>
    </row>
    <row r="332" spans="5:51" x14ac:dyDescent="0.2">
      <c r="E332" s="46"/>
      <c r="G332" s="46"/>
      <c r="I332" s="46"/>
      <c r="K332" s="46"/>
      <c r="M332" s="46"/>
      <c r="O332" s="46"/>
      <c r="Q332" s="46"/>
      <c r="S332" s="46"/>
      <c r="U332" s="46"/>
      <c r="W332" s="46"/>
      <c r="Y332" s="46"/>
      <c r="AA332" s="46"/>
      <c r="AC332" s="46"/>
      <c r="AE332" s="46"/>
      <c r="AG332" s="46"/>
      <c r="AI332" s="46"/>
      <c r="AK332" s="46"/>
      <c r="AM332" s="46"/>
      <c r="AO332" s="46"/>
      <c r="AQ332" s="46"/>
      <c r="AS332" s="46"/>
      <c r="AU332" s="46"/>
      <c r="AW332" s="46"/>
      <c r="AX332" s="46"/>
      <c r="AY332" s="46"/>
    </row>
    <row r="333" spans="5:51" x14ac:dyDescent="0.2">
      <c r="E333" s="46"/>
      <c r="G333" s="46"/>
      <c r="I333" s="46"/>
      <c r="K333" s="46"/>
      <c r="M333" s="46"/>
      <c r="O333" s="46"/>
      <c r="Q333" s="46"/>
      <c r="S333" s="46"/>
      <c r="U333" s="46"/>
      <c r="W333" s="46"/>
      <c r="Y333" s="46"/>
      <c r="AA333" s="46"/>
      <c r="AC333" s="46"/>
      <c r="AE333" s="46"/>
      <c r="AG333" s="46"/>
      <c r="AI333" s="46"/>
      <c r="AK333" s="46"/>
      <c r="AM333" s="46"/>
      <c r="AO333" s="46"/>
      <c r="AQ333" s="46"/>
      <c r="AS333" s="46"/>
      <c r="AU333" s="46"/>
      <c r="AW333" s="46"/>
      <c r="AX333" s="46"/>
      <c r="AY333" s="46"/>
    </row>
    <row r="334" spans="5:51" x14ac:dyDescent="0.2">
      <c r="E334" s="46"/>
      <c r="G334" s="46"/>
      <c r="I334" s="46"/>
      <c r="K334" s="46"/>
      <c r="M334" s="46"/>
      <c r="O334" s="46"/>
      <c r="Q334" s="46"/>
      <c r="S334" s="46"/>
      <c r="U334" s="46"/>
      <c r="W334" s="46"/>
      <c r="Y334" s="46"/>
      <c r="AA334" s="46"/>
      <c r="AC334" s="46"/>
      <c r="AE334" s="46"/>
      <c r="AG334" s="46"/>
      <c r="AI334" s="46"/>
      <c r="AK334" s="46"/>
      <c r="AM334" s="46"/>
      <c r="AO334" s="46"/>
      <c r="AQ334" s="46"/>
      <c r="AS334" s="46"/>
      <c r="AU334" s="46"/>
      <c r="AW334" s="46"/>
      <c r="AX334" s="46"/>
      <c r="AY334" s="46"/>
    </row>
    <row r="335" spans="5:51" x14ac:dyDescent="0.2">
      <c r="E335" s="46"/>
      <c r="G335" s="46"/>
      <c r="I335" s="46"/>
      <c r="K335" s="46"/>
      <c r="M335" s="46"/>
      <c r="O335" s="46"/>
      <c r="Q335" s="46"/>
      <c r="S335" s="46"/>
      <c r="U335" s="46"/>
      <c r="W335" s="46"/>
      <c r="Y335" s="46"/>
      <c r="AA335" s="46"/>
      <c r="AC335" s="46"/>
      <c r="AE335" s="46"/>
      <c r="AG335" s="46"/>
      <c r="AI335" s="46"/>
      <c r="AK335" s="46"/>
      <c r="AM335" s="46"/>
      <c r="AO335" s="46"/>
      <c r="AQ335" s="46"/>
      <c r="AS335" s="46"/>
      <c r="AU335" s="46"/>
      <c r="AW335" s="46"/>
      <c r="AX335" s="46"/>
      <c r="AY335" s="46"/>
    </row>
    <row r="336" spans="5:51" x14ac:dyDescent="0.2">
      <c r="E336" s="46"/>
      <c r="G336" s="46"/>
      <c r="I336" s="46"/>
      <c r="K336" s="46"/>
      <c r="M336" s="46"/>
      <c r="O336" s="46"/>
      <c r="Q336" s="46"/>
      <c r="S336" s="46"/>
      <c r="U336" s="46"/>
      <c r="W336" s="46"/>
      <c r="Y336" s="46"/>
      <c r="AA336" s="46"/>
      <c r="AC336" s="46"/>
      <c r="AE336" s="46"/>
      <c r="AG336" s="46"/>
      <c r="AI336" s="46"/>
      <c r="AK336" s="46"/>
      <c r="AM336" s="46"/>
      <c r="AO336" s="46"/>
      <c r="AQ336" s="46"/>
      <c r="AS336" s="46"/>
      <c r="AU336" s="46"/>
      <c r="AW336" s="46"/>
      <c r="AX336" s="46"/>
      <c r="AY336" s="46"/>
    </row>
    <row r="337" spans="5:51" x14ac:dyDescent="0.2">
      <c r="E337" s="46"/>
      <c r="G337" s="46"/>
      <c r="I337" s="46"/>
      <c r="K337" s="46"/>
      <c r="M337" s="46"/>
      <c r="O337" s="46"/>
      <c r="Q337" s="46"/>
      <c r="S337" s="46"/>
      <c r="U337" s="46"/>
      <c r="W337" s="46"/>
      <c r="Y337" s="46"/>
      <c r="AA337" s="46"/>
      <c r="AC337" s="46"/>
      <c r="AE337" s="46"/>
      <c r="AG337" s="46"/>
      <c r="AI337" s="46"/>
      <c r="AK337" s="46"/>
      <c r="AM337" s="46"/>
      <c r="AO337" s="46"/>
      <c r="AQ337" s="46"/>
      <c r="AS337" s="46"/>
      <c r="AU337" s="46"/>
      <c r="AW337" s="46"/>
      <c r="AX337" s="46"/>
      <c r="AY337" s="46"/>
    </row>
    <row r="338" spans="5:51" x14ac:dyDescent="0.2">
      <c r="E338" s="46"/>
      <c r="G338" s="46"/>
      <c r="I338" s="46"/>
      <c r="K338" s="46"/>
      <c r="M338" s="46"/>
      <c r="O338" s="46"/>
      <c r="Q338" s="46"/>
      <c r="S338" s="46"/>
      <c r="U338" s="46"/>
      <c r="W338" s="46"/>
      <c r="Y338" s="46"/>
      <c r="AA338" s="46"/>
      <c r="AC338" s="46"/>
      <c r="AE338" s="46"/>
      <c r="AG338" s="46"/>
      <c r="AI338" s="46"/>
      <c r="AK338" s="46"/>
      <c r="AM338" s="46"/>
      <c r="AO338" s="46"/>
      <c r="AQ338" s="46"/>
      <c r="AS338" s="46"/>
      <c r="AU338" s="46"/>
      <c r="AW338" s="46"/>
      <c r="AX338" s="46"/>
      <c r="AY338" s="46"/>
    </row>
    <row r="339" spans="5:51" x14ac:dyDescent="0.2">
      <c r="E339" s="46"/>
      <c r="G339" s="46"/>
      <c r="I339" s="46"/>
      <c r="K339" s="46"/>
      <c r="M339" s="46"/>
      <c r="O339" s="46"/>
      <c r="Q339" s="46"/>
      <c r="S339" s="46"/>
      <c r="U339" s="46"/>
      <c r="W339" s="46"/>
      <c r="Y339" s="46"/>
      <c r="AA339" s="46"/>
      <c r="AC339" s="46"/>
      <c r="AE339" s="46"/>
      <c r="AG339" s="46"/>
      <c r="AI339" s="46"/>
      <c r="AK339" s="46"/>
      <c r="AM339" s="46"/>
      <c r="AO339" s="46"/>
      <c r="AQ339" s="46"/>
      <c r="AS339" s="46"/>
      <c r="AU339" s="46"/>
      <c r="AW339" s="46"/>
      <c r="AX339" s="46"/>
      <c r="AY339" s="46"/>
    </row>
    <row r="340" spans="5:51" x14ac:dyDescent="0.2">
      <c r="E340" s="46"/>
      <c r="G340" s="46"/>
      <c r="I340" s="46"/>
      <c r="K340" s="46"/>
      <c r="M340" s="46"/>
      <c r="O340" s="46"/>
      <c r="Q340" s="46"/>
      <c r="S340" s="46"/>
      <c r="U340" s="46"/>
      <c r="W340" s="46"/>
      <c r="Y340" s="46"/>
      <c r="AA340" s="46"/>
      <c r="AC340" s="46"/>
      <c r="AE340" s="46"/>
      <c r="AG340" s="46"/>
      <c r="AI340" s="46"/>
      <c r="AK340" s="46"/>
      <c r="AM340" s="46"/>
      <c r="AO340" s="46"/>
      <c r="AQ340" s="46"/>
      <c r="AS340" s="46"/>
      <c r="AU340" s="46"/>
      <c r="AW340" s="46"/>
      <c r="AX340" s="46"/>
      <c r="AY340" s="46"/>
    </row>
    <row r="341" spans="5:51" x14ac:dyDescent="0.2">
      <c r="E341" s="46"/>
      <c r="G341" s="46"/>
      <c r="I341" s="46"/>
      <c r="K341" s="46"/>
      <c r="M341" s="46"/>
      <c r="O341" s="46"/>
      <c r="Q341" s="46"/>
      <c r="S341" s="46"/>
      <c r="U341" s="46"/>
      <c r="W341" s="46"/>
      <c r="Y341" s="46"/>
      <c r="AA341" s="46"/>
      <c r="AC341" s="46"/>
      <c r="AE341" s="46"/>
      <c r="AG341" s="46"/>
      <c r="AI341" s="46"/>
      <c r="AK341" s="46"/>
      <c r="AM341" s="46"/>
      <c r="AO341" s="46"/>
      <c r="AQ341" s="46"/>
      <c r="AS341" s="46"/>
      <c r="AU341" s="46"/>
      <c r="AW341" s="46"/>
      <c r="AX341" s="46"/>
      <c r="AY341" s="46"/>
    </row>
    <row r="342" spans="5:51" x14ac:dyDescent="0.2">
      <c r="E342" s="46"/>
      <c r="G342" s="46"/>
      <c r="I342" s="46"/>
      <c r="K342" s="46"/>
      <c r="M342" s="46"/>
      <c r="O342" s="46"/>
      <c r="Q342" s="46"/>
      <c r="S342" s="46"/>
      <c r="U342" s="46"/>
      <c r="W342" s="46"/>
      <c r="Y342" s="46"/>
      <c r="AA342" s="46"/>
      <c r="AC342" s="46"/>
      <c r="AE342" s="46"/>
      <c r="AG342" s="46"/>
      <c r="AI342" s="46"/>
      <c r="AK342" s="46"/>
      <c r="AM342" s="46"/>
      <c r="AO342" s="46"/>
      <c r="AQ342" s="46"/>
      <c r="AS342" s="46"/>
      <c r="AU342" s="46"/>
      <c r="AW342" s="46"/>
      <c r="AX342" s="46"/>
      <c r="AY342" s="46"/>
    </row>
    <row r="343" spans="5:51" x14ac:dyDescent="0.2">
      <c r="E343" s="46"/>
      <c r="G343" s="46"/>
      <c r="I343" s="46"/>
      <c r="K343" s="46"/>
      <c r="M343" s="46"/>
      <c r="O343" s="46"/>
      <c r="Q343" s="46"/>
      <c r="S343" s="46"/>
      <c r="U343" s="46"/>
      <c r="W343" s="46"/>
      <c r="Y343" s="46"/>
      <c r="AA343" s="46"/>
      <c r="AC343" s="46"/>
      <c r="AE343" s="46"/>
      <c r="AG343" s="46"/>
      <c r="AI343" s="46"/>
      <c r="AK343" s="46"/>
      <c r="AM343" s="46"/>
      <c r="AO343" s="46"/>
      <c r="AQ343" s="46"/>
      <c r="AS343" s="46"/>
      <c r="AU343" s="46"/>
      <c r="AW343" s="46"/>
      <c r="AX343" s="46"/>
      <c r="AY343" s="46"/>
    </row>
    <row r="344" spans="5:51" x14ac:dyDescent="0.2">
      <c r="E344" s="46"/>
      <c r="G344" s="46"/>
      <c r="I344" s="46"/>
      <c r="K344" s="46"/>
      <c r="M344" s="46"/>
      <c r="O344" s="46"/>
      <c r="Q344" s="46"/>
      <c r="S344" s="46"/>
      <c r="U344" s="46"/>
      <c r="W344" s="46"/>
      <c r="Y344" s="46"/>
      <c r="AA344" s="46"/>
      <c r="AC344" s="46"/>
      <c r="AE344" s="46"/>
      <c r="AG344" s="46"/>
      <c r="AI344" s="46"/>
      <c r="AK344" s="46"/>
      <c r="AM344" s="46"/>
      <c r="AO344" s="46"/>
      <c r="AQ344" s="46"/>
      <c r="AS344" s="46"/>
      <c r="AU344" s="46"/>
      <c r="AW344" s="46"/>
      <c r="AX344" s="46"/>
      <c r="AY344" s="46"/>
    </row>
    <row r="345" spans="5:51" x14ac:dyDescent="0.2">
      <c r="E345" s="46"/>
      <c r="G345" s="46"/>
      <c r="I345" s="46"/>
      <c r="K345" s="46"/>
      <c r="M345" s="46"/>
      <c r="O345" s="46"/>
      <c r="Q345" s="46"/>
      <c r="S345" s="46"/>
      <c r="U345" s="46"/>
      <c r="W345" s="46"/>
      <c r="Y345" s="46"/>
      <c r="AA345" s="46"/>
      <c r="AC345" s="46"/>
      <c r="AE345" s="46"/>
      <c r="AG345" s="46"/>
      <c r="AI345" s="46"/>
      <c r="AK345" s="46"/>
      <c r="AM345" s="46"/>
      <c r="AO345" s="46"/>
      <c r="AQ345" s="46"/>
      <c r="AS345" s="46"/>
      <c r="AU345" s="46"/>
      <c r="AW345" s="46"/>
      <c r="AX345" s="46"/>
      <c r="AY345" s="46"/>
    </row>
    <row r="346" spans="5:51" x14ac:dyDescent="0.2">
      <c r="E346" s="46"/>
      <c r="G346" s="46"/>
      <c r="I346" s="46"/>
      <c r="K346" s="46"/>
      <c r="M346" s="46"/>
      <c r="O346" s="46"/>
      <c r="Q346" s="46"/>
      <c r="S346" s="46"/>
      <c r="U346" s="46"/>
      <c r="W346" s="46"/>
      <c r="Y346" s="46"/>
      <c r="AA346" s="46"/>
      <c r="AC346" s="46"/>
      <c r="AE346" s="46"/>
      <c r="AG346" s="46"/>
      <c r="AI346" s="46"/>
      <c r="AK346" s="46"/>
      <c r="AM346" s="46"/>
      <c r="AO346" s="46"/>
      <c r="AQ346" s="46"/>
      <c r="AS346" s="46"/>
      <c r="AU346" s="46"/>
      <c r="AW346" s="46"/>
      <c r="AX346" s="46"/>
      <c r="AY346" s="46"/>
    </row>
    <row r="347" spans="5:51" x14ac:dyDescent="0.2">
      <c r="E347" s="46"/>
      <c r="G347" s="46"/>
      <c r="I347" s="46"/>
      <c r="K347" s="46"/>
      <c r="M347" s="46"/>
      <c r="O347" s="46"/>
      <c r="Q347" s="46"/>
      <c r="S347" s="46"/>
      <c r="U347" s="46"/>
      <c r="W347" s="46"/>
      <c r="Y347" s="46"/>
      <c r="AA347" s="46"/>
      <c r="AC347" s="46"/>
      <c r="AE347" s="46"/>
      <c r="AG347" s="46"/>
      <c r="AI347" s="46"/>
      <c r="AK347" s="46"/>
      <c r="AM347" s="46"/>
      <c r="AO347" s="46"/>
      <c r="AQ347" s="46"/>
      <c r="AS347" s="46"/>
      <c r="AU347" s="46"/>
      <c r="AW347" s="46"/>
      <c r="AX347" s="46"/>
      <c r="AY347" s="46"/>
    </row>
    <row r="348" spans="5:51" x14ac:dyDescent="0.2">
      <c r="E348" s="46"/>
      <c r="G348" s="46"/>
      <c r="I348" s="46"/>
      <c r="K348" s="46"/>
      <c r="M348" s="46"/>
      <c r="O348" s="46"/>
      <c r="Q348" s="46"/>
      <c r="S348" s="46"/>
      <c r="U348" s="46"/>
      <c r="W348" s="46"/>
      <c r="Y348" s="46"/>
      <c r="AA348" s="46"/>
      <c r="AC348" s="46"/>
      <c r="AE348" s="46"/>
      <c r="AG348" s="46"/>
      <c r="AI348" s="46"/>
      <c r="AK348" s="46"/>
      <c r="AM348" s="46"/>
      <c r="AO348" s="46"/>
      <c r="AQ348" s="46"/>
      <c r="AS348" s="46"/>
      <c r="AU348" s="46"/>
      <c r="AW348" s="46"/>
      <c r="AX348" s="46"/>
      <c r="AY348" s="46"/>
    </row>
    <row r="349" spans="5:51" x14ac:dyDescent="0.2">
      <c r="E349" s="46"/>
      <c r="G349" s="46"/>
      <c r="I349" s="46"/>
      <c r="K349" s="46"/>
      <c r="M349" s="46"/>
      <c r="O349" s="46"/>
      <c r="Q349" s="46"/>
      <c r="S349" s="46"/>
      <c r="U349" s="46"/>
      <c r="W349" s="46"/>
      <c r="Y349" s="46"/>
      <c r="AA349" s="46"/>
      <c r="AC349" s="46"/>
      <c r="AE349" s="46"/>
      <c r="AG349" s="46"/>
      <c r="AI349" s="46"/>
      <c r="AK349" s="46"/>
      <c r="AM349" s="46"/>
      <c r="AO349" s="46"/>
      <c r="AQ349" s="46"/>
      <c r="AS349" s="46"/>
      <c r="AU349" s="46"/>
      <c r="AW349" s="46"/>
      <c r="AX349" s="46"/>
      <c r="AY349" s="46"/>
    </row>
    <row r="350" spans="5:51" x14ac:dyDescent="0.2">
      <c r="E350" s="46"/>
      <c r="G350" s="46"/>
      <c r="I350" s="46"/>
      <c r="K350" s="46"/>
      <c r="M350" s="46"/>
      <c r="O350" s="46"/>
      <c r="Q350" s="46"/>
      <c r="S350" s="46"/>
      <c r="U350" s="46"/>
      <c r="W350" s="46"/>
      <c r="Y350" s="46"/>
      <c r="AA350" s="46"/>
      <c r="AC350" s="46"/>
      <c r="AE350" s="46"/>
      <c r="AG350" s="46"/>
      <c r="AI350" s="46"/>
      <c r="AK350" s="46"/>
      <c r="AM350" s="46"/>
      <c r="AO350" s="46"/>
      <c r="AQ350" s="46"/>
      <c r="AS350" s="46"/>
      <c r="AU350" s="46"/>
      <c r="AW350" s="46"/>
      <c r="AX350" s="46"/>
      <c r="AY350" s="46"/>
    </row>
    <row r="351" spans="5:51" x14ac:dyDescent="0.2">
      <c r="E351" s="46"/>
      <c r="G351" s="46"/>
      <c r="I351" s="46"/>
      <c r="K351" s="46"/>
      <c r="M351" s="46"/>
      <c r="O351" s="46"/>
      <c r="Q351" s="46"/>
      <c r="S351" s="46"/>
      <c r="U351" s="46"/>
      <c r="W351" s="46"/>
      <c r="Y351" s="46"/>
      <c r="AA351" s="46"/>
      <c r="AC351" s="46"/>
      <c r="AE351" s="46"/>
      <c r="AG351" s="46"/>
      <c r="AI351" s="46"/>
      <c r="AK351" s="46"/>
      <c r="AM351" s="46"/>
      <c r="AO351" s="46"/>
      <c r="AQ351" s="46"/>
      <c r="AS351" s="46"/>
      <c r="AU351" s="46"/>
      <c r="AW351" s="46"/>
      <c r="AX351" s="46"/>
      <c r="AY351" s="46"/>
    </row>
    <row r="352" spans="5:51" x14ac:dyDescent="0.2">
      <c r="E352" s="46"/>
      <c r="G352" s="46"/>
      <c r="I352" s="46"/>
      <c r="K352" s="46"/>
      <c r="M352" s="46"/>
      <c r="O352" s="46"/>
      <c r="Q352" s="46"/>
      <c r="S352" s="46"/>
      <c r="U352" s="46"/>
      <c r="W352" s="46"/>
      <c r="Y352" s="46"/>
      <c r="AA352" s="46"/>
      <c r="AC352" s="46"/>
      <c r="AE352" s="46"/>
      <c r="AG352" s="46"/>
      <c r="AI352" s="46"/>
      <c r="AK352" s="46"/>
      <c r="AM352" s="46"/>
      <c r="AO352" s="46"/>
      <c r="AQ352" s="46"/>
      <c r="AS352" s="46"/>
      <c r="AU352" s="46"/>
      <c r="AW352" s="46"/>
      <c r="AX352" s="46"/>
      <c r="AY352" s="46"/>
    </row>
    <row r="353" spans="5:51" x14ac:dyDescent="0.2">
      <c r="E353" s="46"/>
      <c r="G353" s="46"/>
      <c r="I353" s="46"/>
      <c r="K353" s="46"/>
      <c r="M353" s="46"/>
      <c r="O353" s="46"/>
      <c r="Q353" s="46"/>
      <c r="S353" s="46"/>
      <c r="U353" s="46"/>
      <c r="W353" s="46"/>
      <c r="Y353" s="46"/>
      <c r="AA353" s="46"/>
      <c r="AC353" s="46"/>
      <c r="AE353" s="46"/>
      <c r="AG353" s="46"/>
      <c r="AI353" s="46"/>
      <c r="AK353" s="46"/>
      <c r="AM353" s="46"/>
      <c r="AO353" s="46"/>
      <c r="AQ353" s="46"/>
      <c r="AS353" s="46"/>
      <c r="AU353" s="46"/>
      <c r="AW353" s="46"/>
      <c r="AX353" s="46"/>
      <c r="AY353" s="46"/>
    </row>
    <row r="354" spans="5:51" x14ac:dyDescent="0.2">
      <c r="E354" s="46"/>
      <c r="G354" s="46"/>
      <c r="I354" s="46"/>
      <c r="K354" s="46"/>
      <c r="M354" s="46"/>
      <c r="O354" s="46"/>
      <c r="Q354" s="46"/>
      <c r="S354" s="46"/>
      <c r="U354" s="46"/>
      <c r="W354" s="46"/>
      <c r="Y354" s="46"/>
      <c r="AA354" s="46"/>
      <c r="AC354" s="46"/>
      <c r="AE354" s="46"/>
      <c r="AG354" s="46"/>
      <c r="AI354" s="46"/>
      <c r="AK354" s="46"/>
      <c r="AM354" s="46"/>
      <c r="AO354" s="46"/>
      <c r="AQ354" s="46"/>
      <c r="AS354" s="46"/>
      <c r="AU354" s="46"/>
      <c r="AW354" s="46"/>
      <c r="AX354" s="46"/>
      <c r="AY354" s="46"/>
    </row>
    <row r="355" spans="5:51" x14ac:dyDescent="0.2">
      <c r="E355" s="46"/>
      <c r="G355" s="46"/>
      <c r="I355" s="46"/>
      <c r="K355" s="46"/>
      <c r="M355" s="46"/>
      <c r="O355" s="46"/>
      <c r="Q355" s="46"/>
      <c r="S355" s="46"/>
      <c r="U355" s="46"/>
      <c r="W355" s="46"/>
      <c r="Y355" s="46"/>
      <c r="AA355" s="46"/>
      <c r="AC355" s="46"/>
      <c r="AE355" s="46"/>
      <c r="AG355" s="46"/>
      <c r="AI355" s="46"/>
      <c r="AK355" s="46"/>
      <c r="AM355" s="46"/>
      <c r="AO355" s="46"/>
      <c r="AQ355" s="46"/>
      <c r="AS355" s="46"/>
      <c r="AU355" s="46"/>
      <c r="AW355" s="46"/>
      <c r="AX355" s="46"/>
      <c r="AY355" s="46"/>
    </row>
    <row r="356" spans="5:51" x14ac:dyDescent="0.2">
      <c r="E356" s="46"/>
      <c r="G356" s="46"/>
      <c r="I356" s="46"/>
      <c r="K356" s="46"/>
      <c r="M356" s="46"/>
      <c r="O356" s="46"/>
      <c r="Q356" s="46"/>
      <c r="S356" s="46"/>
      <c r="U356" s="46"/>
      <c r="W356" s="46"/>
      <c r="Y356" s="46"/>
      <c r="AA356" s="46"/>
      <c r="AC356" s="46"/>
      <c r="AE356" s="46"/>
      <c r="AG356" s="46"/>
      <c r="AI356" s="46"/>
      <c r="AK356" s="46"/>
      <c r="AM356" s="46"/>
      <c r="AO356" s="46"/>
      <c r="AQ356" s="46"/>
      <c r="AS356" s="46"/>
      <c r="AU356" s="46"/>
      <c r="AW356" s="46"/>
      <c r="AX356" s="46"/>
      <c r="AY356" s="46"/>
    </row>
    <row r="357" spans="5:51" x14ac:dyDescent="0.2">
      <c r="E357" s="46"/>
      <c r="G357" s="46"/>
      <c r="I357" s="46"/>
      <c r="K357" s="46"/>
      <c r="M357" s="46"/>
      <c r="O357" s="46"/>
      <c r="Q357" s="46"/>
      <c r="S357" s="46"/>
      <c r="U357" s="46"/>
      <c r="W357" s="46"/>
      <c r="Y357" s="46"/>
      <c r="AA357" s="46"/>
      <c r="AC357" s="46"/>
      <c r="AE357" s="46"/>
      <c r="AG357" s="46"/>
      <c r="AI357" s="46"/>
      <c r="AK357" s="46"/>
      <c r="AM357" s="46"/>
      <c r="AO357" s="46"/>
      <c r="AQ357" s="46"/>
      <c r="AS357" s="46"/>
      <c r="AU357" s="46"/>
      <c r="AW357" s="46"/>
      <c r="AX357" s="46"/>
      <c r="AY357" s="46"/>
    </row>
    <row r="358" spans="5:51" x14ac:dyDescent="0.2">
      <c r="E358" s="46"/>
      <c r="G358" s="46"/>
      <c r="I358" s="46"/>
      <c r="K358" s="46"/>
      <c r="M358" s="46"/>
      <c r="O358" s="46"/>
      <c r="Q358" s="46"/>
      <c r="S358" s="46"/>
      <c r="U358" s="46"/>
      <c r="W358" s="46"/>
      <c r="Y358" s="46"/>
      <c r="AA358" s="46"/>
      <c r="AC358" s="46"/>
      <c r="AE358" s="46"/>
      <c r="AG358" s="46"/>
      <c r="AI358" s="46"/>
      <c r="AK358" s="46"/>
      <c r="AM358" s="46"/>
      <c r="AO358" s="46"/>
      <c r="AQ358" s="46"/>
      <c r="AS358" s="46"/>
      <c r="AU358" s="46"/>
      <c r="AW358" s="46"/>
      <c r="AX358" s="46"/>
      <c r="AY358" s="46"/>
    </row>
    <row r="359" spans="5:51" x14ac:dyDescent="0.2">
      <c r="E359" s="46"/>
      <c r="G359" s="46"/>
      <c r="I359" s="46"/>
      <c r="K359" s="46"/>
      <c r="M359" s="46"/>
      <c r="O359" s="46"/>
      <c r="Q359" s="46"/>
      <c r="S359" s="46"/>
      <c r="U359" s="46"/>
      <c r="W359" s="46"/>
      <c r="Y359" s="46"/>
      <c r="AA359" s="46"/>
      <c r="AC359" s="46"/>
      <c r="AE359" s="46"/>
      <c r="AG359" s="46"/>
      <c r="AI359" s="46"/>
      <c r="AK359" s="46"/>
      <c r="AM359" s="46"/>
      <c r="AO359" s="46"/>
      <c r="AQ359" s="46"/>
      <c r="AS359" s="46"/>
      <c r="AU359" s="46"/>
      <c r="AW359" s="46"/>
      <c r="AX359" s="46"/>
      <c r="AY359" s="46"/>
    </row>
    <row r="360" spans="5:51" x14ac:dyDescent="0.2">
      <c r="E360" s="46"/>
      <c r="G360" s="46"/>
      <c r="I360" s="46"/>
      <c r="K360" s="46"/>
      <c r="M360" s="46"/>
      <c r="O360" s="46"/>
      <c r="Q360" s="46"/>
      <c r="S360" s="46"/>
      <c r="U360" s="46"/>
      <c r="W360" s="46"/>
      <c r="Y360" s="46"/>
      <c r="AA360" s="46"/>
      <c r="AC360" s="46"/>
      <c r="AE360" s="46"/>
      <c r="AG360" s="46"/>
      <c r="AI360" s="46"/>
      <c r="AK360" s="46"/>
      <c r="AM360" s="46"/>
      <c r="AO360" s="46"/>
      <c r="AQ360" s="46"/>
      <c r="AS360" s="46"/>
      <c r="AU360" s="46"/>
      <c r="AW360" s="46"/>
      <c r="AX360" s="46"/>
      <c r="AY360" s="46"/>
    </row>
    <row r="361" spans="5:51" x14ac:dyDescent="0.2">
      <c r="E361" s="46"/>
      <c r="G361" s="46"/>
      <c r="I361" s="46"/>
      <c r="K361" s="46"/>
      <c r="M361" s="46"/>
      <c r="O361" s="46"/>
      <c r="Q361" s="46"/>
      <c r="S361" s="46"/>
      <c r="U361" s="46"/>
      <c r="W361" s="46"/>
      <c r="Y361" s="46"/>
      <c r="AA361" s="46"/>
      <c r="AC361" s="46"/>
      <c r="AE361" s="46"/>
      <c r="AG361" s="46"/>
      <c r="AI361" s="46"/>
      <c r="AK361" s="46"/>
      <c r="AM361" s="46"/>
      <c r="AO361" s="46"/>
      <c r="AQ361" s="46"/>
      <c r="AS361" s="46"/>
      <c r="AU361" s="46"/>
      <c r="AW361" s="46"/>
      <c r="AX361" s="46"/>
      <c r="AY361" s="46"/>
    </row>
    <row r="362" spans="5:51" x14ac:dyDescent="0.2">
      <c r="E362" s="46"/>
      <c r="G362" s="46"/>
      <c r="I362" s="46"/>
      <c r="K362" s="46"/>
      <c r="M362" s="46"/>
      <c r="O362" s="46"/>
      <c r="Q362" s="46"/>
      <c r="S362" s="46"/>
      <c r="U362" s="46"/>
      <c r="W362" s="46"/>
      <c r="Y362" s="46"/>
      <c r="AA362" s="46"/>
      <c r="AC362" s="46"/>
      <c r="AE362" s="46"/>
      <c r="AG362" s="46"/>
      <c r="AI362" s="46"/>
      <c r="AK362" s="46"/>
      <c r="AM362" s="46"/>
      <c r="AO362" s="46"/>
      <c r="AQ362" s="46"/>
      <c r="AS362" s="46"/>
      <c r="AU362" s="46"/>
      <c r="AW362" s="46"/>
      <c r="AX362" s="46"/>
      <c r="AY362" s="46"/>
    </row>
    <row r="363" spans="5:51" x14ac:dyDescent="0.2">
      <c r="E363" s="46"/>
      <c r="G363" s="46"/>
      <c r="I363" s="46"/>
      <c r="K363" s="46"/>
      <c r="M363" s="46"/>
      <c r="O363" s="46"/>
      <c r="Q363" s="46"/>
      <c r="S363" s="46"/>
      <c r="U363" s="46"/>
      <c r="W363" s="46"/>
      <c r="Y363" s="46"/>
      <c r="AA363" s="46"/>
      <c r="AC363" s="46"/>
      <c r="AE363" s="46"/>
      <c r="AG363" s="46"/>
      <c r="AI363" s="46"/>
      <c r="AK363" s="46"/>
      <c r="AM363" s="46"/>
      <c r="AO363" s="46"/>
      <c r="AQ363" s="46"/>
      <c r="AS363" s="46"/>
      <c r="AU363" s="46"/>
      <c r="AW363" s="46"/>
      <c r="AX363" s="46"/>
      <c r="AY363" s="46"/>
    </row>
    <row r="364" spans="5:51" x14ac:dyDescent="0.2">
      <c r="E364" s="46"/>
      <c r="G364" s="46"/>
      <c r="I364" s="46"/>
      <c r="K364" s="46"/>
      <c r="M364" s="46"/>
      <c r="O364" s="46"/>
      <c r="Q364" s="46"/>
      <c r="S364" s="46"/>
      <c r="U364" s="46"/>
      <c r="W364" s="46"/>
      <c r="Y364" s="46"/>
      <c r="AA364" s="46"/>
      <c r="AC364" s="46"/>
      <c r="AE364" s="46"/>
      <c r="AG364" s="46"/>
      <c r="AI364" s="46"/>
      <c r="AK364" s="46"/>
      <c r="AM364" s="46"/>
      <c r="AO364" s="46"/>
      <c r="AQ364" s="46"/>
      <c r="AS364" s="46"/>
      <c r="AU364" s="46"/>
      <c r="AW364" s="46"/>
      <c r="AX364" s="46"/>
      <c r="AY364" s="46"/>
    </row>
    <row r="365" spans="5:51" x14ac:dyDescent="0.2">
      <c r="E365" s="46"/>
      <c r="G365" s="46"/>
      <c r="I365" s="46"/>
      <c r="K365" s="46"/>
      <c r="M365" s="46"/>
      <c r="O365" s="46"/>
      <c r="Q365" s="46"/>
      <c r="S365" s="46"/>
      <c r="U365" s="46"/>
      <c r="W365" s="46"/>
      <c r="Y365" s="46"/>
      <c r="AA365" s="46"/>
      <c r="AC365" s="46"/>
      <c r="AE365" s="46"/>
      <c r="AG365" s="46"/>
      <c r="AI365" s="46"/>
      <c r="AK365" s="46"/>
      <c r="AM365" s="46"/>
      <c r="AO365" s="46"/>
      <c r="AQ365" s="46"/>
      <c r="AS365" s="46"/>
      <c r="AU365" s="46"/>
      <c r="AW365" s="46"/>
      <c r="AX365" s="46"/>
      <c r="AY365" s="46"/>
    </row>
    <row r="366" spans="5:51" x14ac:dyDescent="0.2">
      <c r="E366" s="46"/>
      <c r="G366" s="46"/>
      <c r="I366" s="46"/>
      <c r="K366" s="46"/>
      <c r="M366" s="46"/>
      <c r="O366" s="46"/>
      <c r="Q366" s="46"/>
      <c r="S366" s="46"/>
      <c r="U366" s="46"/>
      <c r="W366" s="46"/>
      <c r="Y366" s="46"/>
      <c r="AA366" s="46"/>
      <c r="AC366" s="46"/>
      <c r="AE366" s="46"/>
      <c r="AG366" s="46"/>
      <c r="AI366" s="46"/>
      <c r="AK366" s="46"/>
      <c r="AM366" s="46"/>
      <c r="AO366" s="46"/>
      <c r="AQ366" s="46"/>
      <c r="AS366" s="46"/>
      <c r="AU366" s="46"/>
      <c r="AW366" s="46"/>
      <c r="AX366" s="46"/>
      <c r="AY366" s="46"/>
    </row>
    <row r="367" spans="5:51" x14ac:dyDescent="0.2">
      <c r="E367" s="46"/>
      <c r="G367" s="46"/>
      <c r="I367" s="46"/>
      <c r="K367" s="46"/>
      <c r="M367" s="46"/>
      <c r="O367" s="46"/>
      <c r="Q367" s="46"/>
      <c r="S367" s="46"/>
      <c r="U367" s="46"/>
      <c r="W367" s="46"/>
      <c r="Y367" s="46"/>
      <c r="AA367" s="46"/>
      <c r="AC367" s="46"/>
      <c r="AE367" s="46"/>
      <c r="AG367" s="46"/>
      <c r="AI367" s="46"/>
      <c r="AK367" s="46"/>
      <c r="AM367" s="46"/>
      <c r="AO367" s="46"/>
      <c r="AQ367" s="46"/>
      <c r="AS367" s="46"/>
      <c r="AU367" s="46"/>
      <c r="AW367" s="46"/>
      <c r="AX367" s="46"/>
      <c r="AY367" s="46"/>
    </row>
    <row r="368" spans="5:51" x14ac:dyDescent="0.2">
      <c r="E368" s="46"/>
      <c r="G368" s="46"/>
      <c r="I368" s="46"/>
      <c r="K368" s="46"/>
      <c r="M368" s="46"/>
      <c r="O368" s="46"/>
      <c r="Q368" s="46"/>
      <c r="S368" s="46"/>
      <c r="U368" s="46"/>
      <c r="W368" s="46"/>
      <c r="Y368" s="46"/>
      <c r="AA368" s="46"/>
      <c r="AC368" s="46"/>
      <c r="AE368" s="46"/>
      <c r="AG368" s="46"/>
      <c r="AI368" s="46"/>
      <c r="AK368" s="46"/>
      <c r="AM368" s="46"/>
      <c r="AO368" s="46"/>
      <c r="AQ368" s="46"/>
      <c r="AS368" s="46"/>
      <c r="AU368" s="46"/>
      <c r="AW368" s="46"/>
      <c r="AX368" s="46"/>
      <c r="AY368" s="46"/>
    </row>
    <row r="369" spans="5:51" x14ac:dyDescent="0.2">
      <c r="E369" s="46"/>
      <c r="G369" s="46"/>
      <c r="I369" s="46"/>
      <c r="K369" s="46"/>
      <c r="M369" s="46"/>
      <c r="O369" s="46"/>
      <c r="Q369" s="46"/>
      <c r="S369" s="46"/>
      <c r="U369" s="46"/>
      <c r="W369" s="46"/>
      <c r="Y369" s="46"/>
      <c r="AA369" s="46"/>
      <c r="AC369" s="46"/>
      <c r="AE369" s="46"/>
      <c r="AG369" s="46"/>
      <c r="AI369" s="46"/>
      <c r="AK369" s="46"/>
      <c r="AM369" s="46"/>
      <c r="AO369" s="46"/>
      <c r="AQ369" s="46"/>
      <c r="AS369" s="46"/>
      <c r="AU369" s="46"/>
      <c r="AW369" s="46"/>
      <c r="AX369" s="46"/>
      <c r="AY369" s="46"/>
    </row>
    <row r="370" spans="5:51" x14ac:dyDescent="0.2">
      <c r="E370" s="46"/>
      <c r="G370" s="46"/>
      <c r="I370" s="46"/>
      <c r="K370" s="46"/>
      <c r="M370" s="46"/>
      <c r="O370" s="46"/>
      <c r="Q370" s="46"/>
      <c r="S370" s="46"/>
      <c r="U370" s="46"/>
      <c r="W370" s="46"/>
      <c r="Y370" s="46"/>
      <c r="AA370" s="46"/>
      <c r="AC370" s="46"/>
      <c r="AE370" s="46"/>
      <c r="AG370" s="46"/>
      <c r="AI370" s="46"/>
      <c r="AK370" s="46"/>
      <c r="AM370" s="46"/>
      <c r="AO370" s="46"/>
      <c r="AQ370" s="46"/>
      <c r="AS370" s="46"/>
      <c r="AU370" s="46"/>
      <c r="AW370" s="46"/>
      <c r="AX370" s="46"/>
      <c r="AY370" s="46"/>
    </row>
    <row r="371" spans="5:51" x14ac:dyDescent="0.2">
      <c r="E371" s="46"/>
      <c r="G371" s="46"/>
      <c r="I371" s="46"/>
      <c r="K371" s="46"/>
      <c r="M371" s="46"/>
      <c r="O371" s="46"/>
      <c r="Q371" s="46"/>
      <c r="S371" s="46"/>
      <c r="U371" s="46"/>
      <c r="W371" s="46"/>
      <c r="Y371" s="46"/>
      <c r="AA371" s="46"/>
      <c r="AC371" s="46"/>
      <c r="AE371" s="46"/>
      <c r="AG371" s="46"/>
      <c r="AI371" s="46"/>
      <c r="AK371" s="46"/>
      <c r="AM371" s="46"/>
      <c r="AO371" s="46"/>
      <c r="AQ371" s="46"/>
      <c r="AS371" s="46"/>
      <c r="AU371" s="46"/>
      <c r="AW371" s="46"/>
      <c r="AX371" s="46"/>
      <c r="AY371" s="46"/>
    </row>
    <row r="372" spans="5:51" x14ac:dyDescent="0.2">
      <c r="E372" s="46"/>
      <c r="G372" s="46"/>
      <c r="I372" s="46"/>
      <c r="K372" s="46"/>
      <c r="M372" s="46"/>
      <c r="O372" s="46"/>
      <c r="Q372" s="46"/>
      <c r="S372" s="46"/>
      <c r="U372" s="46"/>
      <c r="W372" s="46"/>
      <c r="Y372" s="46"/>
      <c r="AA372" s="46"/>
      <c r="AC372" s="46"/>
      <c r="AE372" s="46"/>
      <c r="AG372" s="46"/>
      <c r="AI372" s="46"/>
      <c r="AK372" s="46"/>
      <c r="AM372" s="46"/>
      <c r="AO372" s="46"/>
      <c r="AQ372" s="46"/>
      <c r="AS372" s="46"/>
      <c r="AU372" s="46"/>
      <c r="AW372" s="46"/>
      <c r="AX372" s="46"/>
      <c r="AY372" s="46"/>
    </row>
    <row r="373" spans="5:51" x14ac:dyDescent="0.2">
      <c r="E373" s="46"/>
      <c r="G373" s="46"/>
      <c r="I373" s="46"/>
      <c r="K373" s="46"/>
      <c r="M373" s="46"/>
      <c r="O373" s="46"/>
      <c r="Q373" s="46"/>
      <c r="S373" s="46"/>
      <c r="U373" s="46"/>
      <c r="W373" s="46"/>
      <c r="Y373" s="46"/>
      <c r="AA373" s="46"/>
      <c r="AC373" s="46"/>
      <c r="AE373" s="46"/>
      <c r="AG373" s="46"/>
      <c r="AI373" s="46"/>
      <c r="AK373" s="46"/>
      <c r="AM373" s="46"/>
      <c r="AO373" s="46"/>
      <c r="AQ373" s="46"/>
      <c r="AS373" s="46"/>
      <c r="AU373" s="46"/>
      <c r="AW373" s="46"/>
      <c r="AX373" s="46"/>
      <c r="AY373" s="46"/>
    </row>
    <row r="374" spans="5:51" x14ac:dyDescent="0.2">
      <c r="E374" s="46"/>
      <c r="G374" s="46"/>
      <c r="I374" s="46"/>
      <c r="K374" s="46"/>
      <c r="M374" s="46"/>
      <c r="O374" s="46"/>
      <c r="Q374" s="46"/>
      <c r="S374" s="46"/>
      <c r="U374" s="46"/>
      <c r="W374" s="46"/>
      <c r="Y374" s="46"/>
      <c r="AA374" s="46"/>
      <c r="AC374" s="46"/>
      <c r="AE374" s="46"/>
      <c r="AG374" s="46"/>
      <c r="AI374" s="46"/>
      <c r="AK374" s="46"/>
      <c r="AM374" s="46"/>
      <c r="AO374" s="46"/>
      <c r="AQ374" s="46"/>
      <c r="AS374" s="46"/>
      <c r="AU374" s="46"/>
      <c r="AW374" s="46"/>
      <c r="AX374" s="46"/>
      <c r="AY374" s="46"/>
    </row>
    <row r="375" spans="5:51" x14ac:dyDescent="0.2">
      <c r="E375" s="46"/>
      <c r="G375" s="46"/>
      <c r="I375" s="46"/>
      <c r="K375" s="46"/>
      <c r="M375" s="46"/>
      <c r="O375" s="46"/>
      <c r="Q375" s="46"/>
      <c r="S375" s="46"/>
      <c r="U375" s="46"/>
      <c r="W375" s="46"/>
      <c r="Y375" s="46"/>
      <c r="AA375" s="46"/>
      <c r="AC375" s="46"/>
      <c r="AE375" s="46"/>
      <c r="AG375" s="46"/>
      <c r="AI375" s="46"/>
      <c r="AK375" s="46"/>
      <c r="AM375" s="46"/>
      <c r="AO375" s="46"/>
      <c r="AQ375" s="46"/>
      <c r="AS375" s="46"/>
      <c r="AU375" s="46"/>
      <c r="AW375" s="46"/>
      <c r="AX375" s="46"/>
      <c r="AY375" s="46"/>
    </row>
    <row r="376" spans="5:51" x14ac:dyDescent="0.2">
      <c r="E376" s="46"/>
      <c r="G376" s="46"/>
      <c r="I376" s="46"/>
      <c r="K376" s="46"/>
      <c r="M376" s="46"/>
      <c r="O376" s="46"/>
      <c r="Q376" s="46"/>
      <c r="S376" s="46"/>
      <c r="U376" s="46"/>
      <c r="W376" s="46"/>
      <c r="Y376" s="46"/>
      <c r="AA376" s="46"/>
      <c r="AC376" s="46"/>
      <c r="AE376" s="46"/>
      <c r="AG376" s="46"/>
      <c r="AI376" s="46"/>
      <c r="AK376" s="46"/>
      <c r="AM376" s="46"/>
      <c r="AO376" s="46"/>
      <c r="AQ376" s="46"/>
      <c r="AS376" s="46"/>
      <c r="AU376" s="46"/>
      <c r="AW376" s="46"/>
      <c r="AX376" s="46"/>
      <c r="AY376" s="46"/>
    </row>
    <row r="377" spans="5:51" x14ac:dyDescent="0.2">
      <c r="E377" s="46"/>
      <c r="G377" s="46"/>
      <c r="I377" s="46"/>
      <c r="K377" s="46"/>
      <c r="M377" s="46"/>
      <c r="O377" s="46"/>
      <c r="Q377" s="46"/>
      <c r="S377" s="46"/>
      <c r="U377" s="46"/>
      <c r="W377" s="46"/>
      <c r="Y377" s="46"/>
      <c r="AA377" s="46"/>
      <c r="AC377" s="46"/>
      <c r="AE377" s="46"/>
      <c r="AG377" s="46"/>
      <c r="AI377" s="46"/>
      <c r="AK377" s="46"/>
      <c r="AM377" s="46"/>
      <c r="AO377" s="46"/>
      <c r="AQ377" s="46"/>
      <c r="AS377" s="46"/>
      <c r="AU377" s="46"/>
      <c r="AW377" s="46"/>
      <c r="AX377" s="46"/>
      <c r="AY377" s="46"/>
    </row>
    <row r="378" spans="5:51" x14ac:dyDescent="0.2">
      <c r="E378" s="46"/>
      <c r="G378" s="46"/>
      <c r="I378" s="46"/>
      <c r="K378" s="46"/>
      <c r="M378" s="46"/>
      <c r="O378" s="46"/>
      <c r="Q378" s="46"/>
      <c r="S378" s="46"/>
      <c r="U378" s="46"/>
      <c r="W378" s="46"/>
      <c r="Y378" s="46"/>
      <c r="AA378" s="46"/>
      <c r="AC378" s="46"/>
      <c r="AE378" s="46"/>
      <c r="AG378" s="46"/>
      <c r="AI378" s="46"/>
      <c r="AK378" s="46"/>
      <c r="AM378" s="46"/>
      <c r="AO378" s="46"/>
      <c r="AQ378" s="46"/>
      <c r="AS378" s="46"/>
      <c r="AU378" s="46"/>
      <c r="AW378" s="46"/>
      <c r="AX378" s="46"/>
      <c r="AY378" s="46"/>
    </row>
    <row r="379" spans="5:51" x14ac:dyDescent="0.2">
      <c r="E379" s="46"/>
      <c r="G379" s="46"/>
      <c r="I379" s="46"/>
      <c r="K379" s="46"/>
      <c r="M379" s="46"/>
      <c r="O379" s="46"/>
      <c r="Q379" s="46"/>
      <c r="S379" s="46"/>
      <c r="U379" s="46"/>
      <c r="W379" s="46"/>
      <c r="Y379" s="46"/>
      <c r="AA379" s="46"/>
      <c r="AC379" s="46"/>
      <c r="AE379" s="46"/>
      <c r="AG379" s="46"/>
      <c r="AI379" s="46"/>
      <c r="AK379" s="46"/>
      <c r="AM379" s="46"/>
      <c r="AO379" s="46"/>
      <c r="AQ379" s="46"/>
      <c r="AS379" s="46"/>
      <c r="AU379" s="46"/>
      <c r="AW379" s="46"/>
      <c r="AX379" s="46"/>
      <c r="AY379" s="46"/>
    </row>
    <row r="380" spans="5:51" x14ac:dyDescent="0.2">
      <c r="E380" s="46"/>
      <c r="G380" s="46"/>
      <c r="I380" s="46"/>
      <c r="K380" s="46"/>
      <c r="M380" s="46"/>
      <c r="O380" s="46"/>
      <c r="Q380" s="46"/>
      <c r="S380" s="46"/>
      <c r="U380" s="46"/>
      <c r="W380" s="46"/>
      <c r="Y380" s="46"/>
      <c r="AA380" s="46"/>
      <c r="AC380" s="46"/>
      <c r="AE380" s="46"/>
      <c r="AG380" s="46"/>
      <c r="AI380" s="46"/>
      <c r="AK380" s="46"/>
      <c r="AM380" s="46"/>
      <c r="AO380" s="46"/>
      <c r="AQ380" s="46"/>
      <c r="AS380" s="46"/>
      <c r="AU380" s="46"/>
      <c r="AW380" s="46"/>
      <c r="AX380" s="46"/>
      <c r="AY380" s="46"/>
    </row>
    <row r="381" spans="5:51" x14ac:dyDescent="0.2">
      <c r="E381" s="46"/>
      <c r="G381" s="46"/>
      <c r="I381" s="46"/>
      <c r="K381" s="46"/>
      <c r="M381" s="46"/>
      <c r="O381" s="46"/>
      <c r="Q381" s="46"/>
      <c r="S381" s="46"/>
      <c r="U381" s="46"/>
      <c r="W381" s="46"/>
      <c r="Y381" s="46"/>
      <c r="AA381" s="46"/>
      <c r="AC381" s="46"/>
      <c r="AE381" s="46"/>
      <c r="AG381" s="46"/>
      <c r="AI381" s="46"/>
      <c r="AK381" s="46"/>
      <c r="AM381" s="46"/>
      <c r="AO381" s="46"/>
      <c r="AQ381" s="46"/>
      <c r="AS381" s="46"/>
      <c r="AU381" s="46"/>
      <c r="AW381" s="46"/>
      <c r="AX381" s="46"/>
      <c r="AY381" s="46"/>
    </row>
    <row r="382" spans="5:51" x14ac:dyDescent="0.2">
      <c r="E382" s="46"/>
      <c r="G382" s="46"/>
      <c r="I382" s="46"/>
      <c r="K382" s="46"/>
      <c r="M382" s="46"/>
      <c r="O382" s="46"/>
      <c r="Q382" s="46"/>
      <c r="S382" s="46"/>
      <c r="U382" s="46"/>
      <c r="W382" s="46"/>
      <c r="Y382" s="46"/>
      <c r="AA382" s="46"/>
      <c r="AC382" s="46"/>
      <c r="AE382" s="46"/>
      <c r="AG382" s="46"/>
      <c r="AI382" s="46"/>
      <c r="AK382" s="46"/>
      <c r="AM382" s="46"/>
      <c r="AO382" s="46"/>
      <c r="AQ382" s="46"/>
      <c r="AS382" s="46"/>
      <c r="AU382" s="46"/>
      <c r="AW382" s="46"/>
      <c r="AX382" s="46"/>
      <c r="AY382" s="46"/>
    </row>
    <row r="383" spans="5:51" x14ac:dyDescent="0.2">
      <c r="E383" s="46"/>
      <c r="G383" s="46"/>
      <c r="I383" s="46"/>
      <c r="K383" s="46"/>
      <c r="M383" s="46"/>
      <c r="O383" s="46"/>
      <c r="Q383" s="46"/>
      <c r="S383" s="46"/>
      <c r="U383" s="46"/>
      <c r="W383" s="46"/>
      <c r="Y383" s="46"/>
      <c r="AA383" s="46"/>
      <c r="AC383" s="46"/>
      <c r="AE383" s="46"/>
      <c r="AG383" s="46"/>
      <c r="AI383" s="46"/>
      <c r="AK383" s="46"/>
      <c r="AM383" s="46"/>
      <c r="AO383" s="46"/>
      <c r="AQ383" s="46"/>
      <c r="AS383" s="46"/>
      <c r="AU383" s="46"/>
      <c r="AW383" s="46"/>
      <c r="AX383" s="46"/>
      <c r="AY383" s="46"/>
    </row>
    <row r="384" spans="5:51" x14ac:dyDescent="0.2">
      <c r="E384" s="46"/>
      <c r="G384" s="46"/>
      <c r="I384" s="46"/>
      <c r="K384" s="46"/>
      <c r="M384" s="46"/>
      <c r="O384" s="46"/>
      <c r="Q384" s="46"/>
      <c r="S384" s="46"/>
      <c r="U384" s="46"/>
      <c r="W384" s="46"/>
      <c r="Y384" s="46"/>
      <c r="AA384" s="46"/>
      <c r="AC384" s="46"/>
      <c r="AE384" s="46"/>
      <c r="AG384" s="46"/>
      <c r="AI384" s="46"/>
      <c r="AK384" s="46"/>
      <c r="AM384" s="46"/>
      <c r="AO384" s="46"/>
      <c r="AQ384" s="46"/>
      <c r="AS384" s="46"/>
      <c r="AU384" s="46"/>
      <c r="AW384" s="46"/>
      <c r="AX384" s="46"/>
      <c r="AY384" s="46"/>
    </row>
    <row r="385" spans="5:51" x14ac:dyDescent="0.2">
      <c r="E385" s="46"/>
      <c r="G385" s="46"/>
      <c r="I385" s="46"/>
      <c r="K385" s="46"/>
      <c r="M385" s="46"/>
      <c r="O385" s="46"/>
      <c r="Q385" s="46"/>
      <c r="S385" s="46"/>
      <c r="U385" s="46"/>
      <c r="W385" s="46"/>
      <c r="Y385" s="46"/>
      <c r="AA385" s="46"/>
      <c r="AC385" s="46"/>
      <c r="AE385" s="46"/>
      <c r="AG385" s="46"/>
      <c r="AI385" s="46"/>
      <c r="AK385" s="46"/>
      <c r="AM385" s="46"/>
      <c r="AO385" s="46"/>
      <c r="AQ385" s="46"/>
      <c r="AS385" s="46"/>
      <c r="AU385" s="46"/>
      <c r="AW385" s="46"/>
      <c r="AX385" s="46"/>
      <c r="AY385" s="46"/>
    </row>
    <row r="386" spans="5:51" x14ac:dyDescent="0.2">
      <c r="E386" s="46"/>
      <c r="G386" s="46"/>
      <c r="I386" s="46"/>
      <c r="K386" s="46"/>
      <c r="M386" s="46"/>
      <c r="O386" s="46"/>
      <c r="Q386" s="46"/>
      <c r="S386" s="46"/>
      <c r="U386" s="46"/>
      <c r="W386" s="46"/>
      <c r="Y386" s="46"/>
      <c r="AA386" s="46"/>
      <c r="AC386" s="46"/>
      <c r="AE386" s="46"/>
      <c r="AG386" s="46"/>
      <c r="AI386" s="46"/>
      <c r="AK386" s="46"/>
      <c r="AM386" s="46"/>
      <c r="AO386" s="46"/>
      <c r="AQ386" s="46"/>
      <c r="AS386" s="46"/>
      <c r="AU386" s="46"/>
      <c r="AW386" s="46"/>
      <c r="AX386" s="46"/>
      <c r="AY386" s="46"/>
    </row>
    <row r="387" spans="5:51" x14ac:dyDescent="0.2">
      <c r="E387" s="46"/>
      <c r="G387" s="46"/>
      <c r="I387" s="46"/>
      <c r="K387" s="46"/>
      <c r="M387" s="46"/>
      <c r="O387" s="46"/>
      <c r="Q387" s="46"/>
      <c r="S387" s="46"/>
      <c r="U387" s="46"/>
      <c r="W387" s="46"/>
      <c r="Y387" s="46"/>
      <c r="AA387" s="46"/>
      <c r="AC387" s="46"/>
      <c r="AE387" s="46"/>
      <c r="AG387" s="46"/>
      <c r="AI387" s="46"/>
      <c r="AK387" s="46"/>
      <c r="AM387" s="46"/>
      <c r="AO387" s="46"/>
      <c r="AQ387" s="46"/>
      <c r="AS387" s="46"/>
      <c r="AU387" s="46"/>
      <c r="AW387" s="46"/>
      <c r="AX387" s="46"/>
      <c r="AY387" s="46"/>
    </row>
    <row r="388" spans="5:51" x14ac:dyDescent="0.2">
      <c r="E388" s="46"/>
      <c r="G388" s="46"/>
      <c r="I388" s="46"/>
      <c r="K388" s="46"/>
      <c r="M388" s="46"/>
      <c r="O388" s="46"/>
      <c r="Q388" s="46"/>
      <c r="S388" s="46"/>
      <c r="U388" s="46"/>
      <c r="W388" s="46"/>
      <c r="Y388" s="46"/>
      <c r="AA388" s="46"/>
      <c r="AC388" s="46"/>
      <c r="AE388" s="46"/>
      <c r="AG388" s="46"/>
      <c r="AI388" s="46"/>
      <c r="AK388" s="46"/>
      <c r="AM388" s="46"/>
      <c r="AO388" s="46"/>
      <c r="AQ388" s="46"/>
      <c r="AS388" s="46"/>
      <c r="AU388" s="46"/>
      <c r="AW388" s="46"/>
      <c r="AX388" s="46"/>
      <c r="AY388" s="46"/>
    </row>
    <row r="389" spans="5:51" x14ac:dyDescent="0.2">
      <c r="E389" s="46"/>
      <c r="G389" s="46"/>
      <c r="I389" s="46"/>
      <c r="K389" s="46"/>
      <c r="M389" s="46"/>
      <c r="O389" s="46"/>
      <c r="Q389" s="46"/>
      <c r="S389" s="46"/>
      <c r="U389" s="46"/>
      <c r="W389" s="46"/>
      <c r="Y389" s="46"/>
      <c r="AA389" s="46"/>
      <c r="AC389" s="46"/>
      <c r="AE389" s="46"/>
      <c r="AG389" s="46"/>
      <c r="AI389" s="46"/>
      <c r="AK389" s="46"/>
      <c r="AM389" s="46"/>
      <c r="AO389" s="46"/>
      <c r="AQ389" s="46"/>
      <c r="AS389" s="46"/>
      <c r="AU389" s="46"/>
      <c r="AW389" s="46"/>
      <c r="AX389" s="46"/>
      <c r="AY389" s="46"/>
    </row>
    <row r="390" spans="5:51" x14ac:dyDescent="0.2">
      <c r="E390" s="46"/>
      <c r="G390" s="46"/>
      <c r="I390" s="46"/>
      <c r="K390" s="46"/>
      <c r="M390" s="46"/>
      <c r="O390" s="46"/>
      <c r="Q390" s="46"/>
      <c r="S390" s="46"/>
      <c r="U390" s="46"/>
      <c r="W390" s="46"/>
      <c r="Y390" s="46"/>
      <c r="AA390" s="46"/>
      <c r="AC390" s="46"/>
      <c r="AE390" s="46"/>
      <c r="AG390" s="46"/>
      <c r="AI390" s="46"/>
      <c r="AK390" s="46"/>
      <c r="AM390" s="46"/>
      <c r="AO390" s="46"/>
      <c r="AQ390" s="46"/>
      <c r="AS390" s="46"/>
      <c r="AU390" s="46"/>
      <c r="AW390" s="46"/>
      <c r="AX390" s="46"/>
      <c r="AY390" s="46"/>
    </row>
    <row r="391" spans="5:51" x14ac:dyDescent="0.2">
      <c r="E391" s="46"/>
      <c r="G391" s="46"/>
      <c r="I391" s="46"/>
      <c r="K391" s="46"/>
      <c r="M391" s="46"/>
      <c r="O391" s="46"/>
      <c r="Q391" s="46"/>
      <c r="S391" s="46"/>
      <c r="U391" s="46"/>
      <c r="W391" s="46"/>
      <c r="Y391" s="46"/>
      <c r="AA391" s="46"/>
      <c r="AC391" s="46"/>
      <c r="AE391" s="46"/>
      <c r="AG391" s="46"/>
      <c r="AI391" s="46"/>
      <c r="AK391" s="46"/>
      <c r="AM391" s="46"/>
      <c r="AO391" s="46"/>
      <c r="AQ391" s="46"/>
      <c r="AS391" s="46"/>
      <c r="AU391" s="46"/>
      <c r="AW391" s="46"/>
      <c r="AX391" s="46"/>
      <c r="AY391" s="46"/>
    </row>
    <row r="392" spans="5:51" x14ac:dyDescent="0.2">
      <c r="E392" s="46"/>
      <c r="G392" s="46"/>
      <c r="I392" s="46"/>
      <c r="K392" s="46"/>
      <c r="M392" s="46"/>
      <c r="O392" s="46"/>
      <c r="Q392" s="46"/>
      <c r="S392" s="46"/>
      <c r="U392" s="46"/>
      <c r="W392" s="46"/>
      <c r="Y392" s="46"/>
      <c r="AA392" s="46"/>
      <c r="AC392" s="46"/>
      <c r="AE392" s="46"/>
      <c r="AG392" s="46"/>
      <c r="AI392" s="46"/>
      <c r="AK392" s="46"/>
      <c r="AM392" s="46"/>
      <c r="AO392" s="46"/>
      <c r="AQ392" s="46"/>
      <c r="AS392" s="46"/>
      <c r="AU392" s="46"/>
      <c r="AW392" s="46"/>
      <c r="AX392" s="46"/>
      <c r="AY392" s="46"/>
    </row>
    <row r="393" spans="5:51" x14ac:dyDescent="0.2">
      <c r="E393" s="46"/>
      <c r="G393" s="46"/>
      <c r="I393" s="46"/>
      <c r="K393" s="46"/>
      <c r="M393" s="46"/>
      <c r="O393" s="46"/>
      <c r="Q393" s="46"/>
      <c r="S393" s="46"/>
      <c r="U393" s="46"/>
      <c r="W393" s="46"/>
      <c r="Y393" s="46"/>
      <c r="AA393" s="46"/>
      <c r="AC393" s="46"/>
      <c r="AE393" s="46"/>
      <c r="AG393" s="46"/>
      <c r="AI393" s="46"/>
      <c r="AK393" s="46"/>
      <c r="AM393" s="46"/>
      <c r="AO393" s="46"/>
      <c r="AQ393" s="46"/>
      <c r="AS393" s="46"/>
      <c r="AU393" s="46"/>
      <c r="AW393" s="46"/>
      <c r="AX393" s="46"/>
      <c r="AY393" s="46"/>
    </row>
    <row r="394" spans="5:51" x14ac:dyDescent="0.2">
      <c r="E394" s="46"/>
      <c r="G394" s="46"/>
      <c r="I394" s="46"/>
      <c r="K394" s="46"/>
      <c r="M394" s="46"/>
      <c r="O394" s="46"/>
      <c r="Q394" s="46"/>
      <c r="S394" s="46"/>
      <c r="U394" s="46"/>
      <c r="W394" s="46"/>
      <c r="Y394" s="46"/>
      <c r="AA394" s="46"/>
      <c r="AC394" s="46"/>
      <c r="AE394" s="46"/>
      <c r="AG394" s="46"/>
      <c r="AI394" s="46"/>
      <c r="AK394" s="46"/>
      <c r="AM394" s="46"/>
      <c r="AO394" s="46"/>
      <c r="AQ394" s="46"/>
      <c r="AS394" s="46"/>
      <c r="AU394" s="46"/>
      <c r="AW394" s="46"/>
      <c r="AX394" s="46"/>
      <c r="AY394" s="46"/>
    </row>
    <row r="395" spans="5:51" x14ac:dyDescent="0.2">
      <c r="E395" s="46"/>
      <c r="G395" s="46"/>
      <c r="I395" s="46"/>
      <c r="K395" s="46"/>
      <c r="M395" s="46"/>
      <c r="O395" s="46"/>
      <c r="Q395" s="46"/>
      <c r="S395" s="46"/>
      <c r="U395" s="46"/>
      <c r="W395" s="46"/>
      <c r="Y395" s="46"/>
      <c r="AA395" s="46"/>
      <c r="AC395" s="46"/>
      <c r="AE395" s="46"/>
      <c r="AG395" s="46"/>
      <c r="AI395" s="46"/>
      <c r="AK395" s="46"/>
      <c r="AM395" s="46"/>
      <c r="AO395" s="46"/>
      <c r="AQ395" s="46"/>
      <c r="AS395" s="46"/>
      <c r="AU395" s="46"/>
      <c r="AW395" s="46"/>
      <c r="AX395" s="46"/>
      <c r="AY395" s="46"/>
    </row>
    <row r="396" spans="5:51" x14ac:dyDescent="0.2">
      <c r="E396" s="46"/>
      <c r="G396" s="46"/>
      <c r="I396" s="46"/>
      <c r="K396" s="46"/>
      <c r="M396" s="46"/>
      <c r="O396" s="46"/>
      <c r="Q396" s="46"/>
      <c r="S396" s="46"/>
      <c r="U396" s="46"/>
      <c r="W396" s="46"/>
      <c r="Y396" s="46"/>
      <c r="AA396" s="46"/>
      <c r="AC396" s="46"/>
      <c r="AE396" s="46"/>
      <c r="AG396" s="46"/>
      <c r="AI396" s="46"/>
      <c r="AK396" s="46"/>
      <c r="AM396" s="46"/>
      <c r="AO396" s="46"/>
      <c r="AQ396" s="46"/>
      <c r="AS396" s="46"/>
      <c r="AU396" s="46"/>
      <c r="AW396" s="46"/>
      <c r="AX396" s="46"/>
      <c r="AY396" s="46"/>
    </row>
    <row r="397" spans="5:51" x14ac:dyDescent="0.2">
      <c r="E397" s="46"/>
      <c r="G397" s="46"/>
      <c r="I397" s="46"/>
      <c r="K397" s="46"/>
      <c r="M397" s="46"/>
      <c r="O397" s="46"/>
      <c r="Q397" s="46"/>
      <c r="S397" s="46"/>
      <c r="U397" s="46"/>
      <c r="W397" s="46"/>
      <c r="Y397" s="46"/>
      <c r="AA397" s="46"/>
      <c r="AC397" s="46"/>
      <c r="AE397" s="46"/>
      <c r="AG397" s="46"/>
      <c r="AI397" s="46"/>
      <c r="AK397" s="46"/>
      <c r="AM397" s="46"/>
      <c r="AO397" s="46"/>
      <c r="AQ397" s="46"/>
      <c r="AS397" s="46"/>
      <c r="AU397" s="46"/>
      <c r="AW397" s="46"/>
      <c r="AX397" s="46"/>
      <c r="AY397" s="46"/>
    </row>
    <row r="398" spans="5:51" x14ac:dyDescent="0.2">
      <c r="E398" s="46"/>
      <c r="G398" s="46"/>
      <c r="I398" s="46"/>
      <c r="K398" s="46"/>
      <c r="M398" s="46"/>
      <c r="O398" s="46"/>
      <c r="Q398" s="46"/>
      <c r="S398" s="46"/>
      <c r="U398" s="46"/>
      <c r="W398" s="46"/>
      <c r="Y398" s="46"/>
      <c r="AA398" s="46"/>
      <c r="AC398" s="46"/>
      <c r="AE398" s="46"/>
      <c r="AG398" s="46"/>
      <c r="AI398" s="46"/>
      <c r="AK398" s="46"/>
      <c r="AM398" s="46"/>
      <c r="AO398" s="46"/>
      <c r="AQ398" s="46"/>
      <c r="AS398" s="46"/>
      <c r="AU398" s="46"/>
      <c r="AW398" s="46"/>
      <c r="AX398" s="46"/>
      <c r="AY398" s="46"/>
    </row>
    <row r="399" spans="5:51" x14ac:dyDescent="0.2">
      <c r="E399" s="46"/>
      <c r="G399" s="46"/>
      <c r="I399" s="46"/>
      <c r="K399" s="46"/>
      <c r="M399" s="46"/>
      <c r="O399" s="46"/>
      <c r="Q399" s="46"/>
      <c r="S399" s="46"/>
      <c r="U399" s="46"/>
      <c r="W399" s="46"/>
      <c r="Y399" s="46"/>
      <c r="AA399" s="46"/>
      <c r="AC399" s="46"/>
      <c r="AE399" s="46"/>
      <c r="AG399" s="46"/>
      <c r="AI399" s="46"/>
      <c r="AK399" s="46"/>
      <c r="AM399" s="46"/>
      <c r="AO399" s="46"/>
      <c r="AQ399" s="46"/>
      <c r="AS399" s="46"/>
      <c r="AU399" s="46"/>
      <c r="AW399" s="46"/>
      <c r="AX399" s="46"/>
      <c r="AY399" s="46"/>
    </row>
    <row r="400" spans="5:51" x14ac:dyDescent="0.2">
      <c r="E400" s="46"/>
      <c r="G400" s="46"/>
      <c r="I400" s="46"/>
      <c r="K400" s="46"/>
      <c r="M400" s="46"/>
      <c r="O400" s="46"/>
      <c r="Q400" s="46"/>
      <c r="S400" s="46"/>
      <c r="U400" s="46"/>
      <c r="W400" s="46"/>
      <c r="Y400" s="46"/>
      <c r="AA400" s="46"/>
      <c r="AC400" s="46"/>
      <c r="AE400" s="46"/>
      <c r="AG400" s="46"/>
      <c r="AI400" s="46"/>
      <c r="AK400" s="46"/>
      <c r="AM400" s="46"/>
      <c r="AO400" s="46"/>
      <c r="AQ400" s="46"/>
      <c r="AS400" s="46"/>
      <c r="AU400" s="46"/>
      <c r="AW400" s="46"/>
      <c r="AX400" s="46"/>
      <c r="AY400" s="46"/>
    </row>
    <row r="401" spans="5:51" x14ac:dyDescent="0.2">
      <c r="E401" s="46"/>
      <c r="G401" s="46"/>
      <c r="I401" s="46"/>
      <c r="K401" s="46"/>
      <c r="M401" s="46"/>
      <c r="O401" s="46"/>
      <c r="Q401" s="46"/>
      <c r="S401" s="46"/>
      <c r="U401" s="46"/>
      <c r="W401" s="46"/>
      <c r="Y401" s="46"/>
      <c r="AA401" s="46"/>
      <c r="AC401" s="46"/>
      <c r="AE401" s="46"/>
      <c r="AG401" s="46"/>
      <c r="AI401" s="46"/>
      <c r="AK401" s="46"/>
      <c r="AM401" s="46"/>
      <c r="AO401" s="46"/>
      <c r="AQ401" s="46"/>
      <c r="AS401" s="46"/>
      <c r="AU401" s="46"/>
      <c r="AW401" s="46"/>
      <c r="AX401" s="46"/>
      <c r="AY401" s="46"/>
    </row>
    <row r="402" spans="5:51" x14ac:dyDescent="0.2">
      <c r="E402" s="46"/>
      <c r="G402" s="46"/>
      <c r="I402" s="46"/>
      <c r="K402" s="46"/>
      <c r="M402" s="46"/>
      <c r="O402" s="46"/>
      <c r="Q402" s="46"/>
      <c r="S402" s="46"/>
      <c r="U402" s="46"/>
      <c r="W402" s="46"/>
      <c r="Y402" s="46"/>
      <c r="AA402" s="46"/>
      <c r="AC402" s="46"/>
      <c r="AE402" s="46"/>
      <c r="AG402" s="46"/>
      <c r="AI402" s="46"/>
      <c r="AK402" s="46"/>
      <c r="AM402" s="46"/>
      <c r="AO402" s="46"/>
      <c r="AQ402" s="46"/>
      <c r="AS402" s="46"/>
      <c r="AU402" s="46"/>
      <c r="AW402" s="46"/>
      <c r="AX402" s="46"/>
      <c r="AY402" s="46"/>
    </row>
    <row r="403" spans="5:51" x14ac:dyDescent="0.2">
      <c r="E403" s="46"/>
      <c r="G403" s="46"/>
      <c r="I403" s="46"/>
      <c r="K403" s="46"/>
      <c r="M403" s="46"/>
      <c r="O403" s="46"/>
      <c r="Q403" s="46"/>
      <c r="S403" s="46"/>
      <c r="U403" s="46"/>
      <c r="W403" s="46"/>
      <c r="Y403" s="46"/>
      <c r="AA403" s="46"/>
      <c r="AC403" s="46"/>
      <c r="AE403" s="46"/>
      <c r="AG403" s="46"/>
      <c r="AI403" s="46"/>
      <c r="AK403" s="46"/>
      <c r="AM403" s="46"/>
      <c r="AO403" s="46"/>
      <c r="AQ403" s="46"/>
      <c r="AS403" s="46"/>
      <c r="AU403" s="46"/>
      <c r="AW403" s="46"/>
      <c r="AX403" s="46"/>
      <c r="AY403" s="46"/>
    </row>
    <row r="404" spans="5:51" x14ac:dyDescent="0.2">
      <c r="E404" s="46"/>
      <c r="G404" s="46"/>
      <c r="I404" s="46"/>
      <c r="K404" s="46"/>
      <c r="M404" s="46"/>
      <c r="O404" s="46"/>
      <c r="Q404" s="46"/>
      <c r="S404" s="46"/>
      <c r="U404" s="46"/>
      <c r="W404" s="46"/>
      <c r="Y404" s="46"/>
      <c r="AA404" s="46"/>
      <c r="AC404" s="46"/>
      <c r="AE404" s="46"/>
      <c r="AG404" s="46"/>
      <c r="AI404" s="46"/>
      <c r="AK404" s="46"/>
      <c r="AM404" s="46"/>
      <c r="AO404" s="46"/>
      <c r="AQ404" s="46"/>
      <c r="AS404" s="46"/>
      <c r="AU404" s="46"/>
      <c r="AW404" s="46"/>
      <c r="AX404" s="46"/>
      <c r="AY404" s="46"/>
    </row>
    <row r="405" spans="5:51" x14ac:dyDescent="0.2">
      <c r="E405" s="46"/>
      <c r="G405" s="46"/>
      <c r="I405" s="46"/>
      <c r="K405" s="46"/>
      <c r="M405" s="46"/>
      <c r="O405" s="46"/>
      <c r="Q405" s="46"/>
      <c r="S405" s="46"/>
      <c r="U405" s="46"/>
      <c r="W405" s="46"/>
      <c r="Y405" s="46"/>
      <c r="AA405" s="46"/>
      <c r="AC405" s="46"/>
      <c r="AE405" s="46"/>
      <c r="AG405" s="46"/>
      <c r="AI405" s="46"/>
      <c r="AK405" s="46"/>
      <c r="AM405" s="46"/>
      <c r="AO405" s="46"/>
      <c r="AQ405" s="46"/>
      <c r="AS405" s="46"/>
      <c r="AU405" s="46"/>
      <c r="AW405" s="46"/>
      <c r="AX405" s="46"/>
      <c r="AY405" s="46"/>
    </row>
    <row r="406" spans="5:51" x14ac:dyDescent="0.2">
      <c r="E406" s="46"/>
      <c r="G406" s="46"/>
      <c r="I406" s="46"/>
      <c r="K406" s="46"/>
      <c r="M406" s="46"/>
      <c r="O406" s="46"/>
      <c r="Q406" s="46"/>
      <c r="S406" s="46"/>
      <c r="U406" s="46"/>
      <c r="W406" s="46"/>
      <c r="Y406" s="46"/>
      <c r="AA406" s="46"/>
      <c r="AC406" s="46"/>
      <c r="AE406" s="46"/>
      <c r="AG406" s="46"/>
      <c r="AI406" s="46"/>
      <c r="AK406" s="46"/>
      <c r="AM406" s="46"/>
      <c r="AO406" s="46"/>
      <c r="AQ406" s="46"/>
      <c r="AS406" s="46"/>
      <c r="AU406" s="46"/>
      <c r="AW406" s="46"/>
      <c r="AX406" s="46"/>
      <c r="AY406" s="46"/>
    </row>
    <row r="407" spans="5:51" x14ac:dyDescent="0.2">
      <c r="E407" s="46"/>
      <c r="G407" s="46"/>
      <c r="I407" s="46"/>
      <c r="K407" s="46"/>
      <c r="M407" s="46"/>
      <c r="O407" s="46"/>
      <c r="Q407" s="46"/>
      <c r="S407" s="46"/>
      <c r="U407" s="46"/>
      <c r="W407" s="46"/>
      <c r="Y407" s="46"/>
      <c r="AA407" s="46"/>
      <c r="AC407" s="46"/>
      <c r="AE407" s="46"/>
      <c r="AG407" s="46"/>
      <c r="AI407" s="46"/>
      <c r="AK407" s="46"/>
      <c r="AM407" s="46"/>
      <c r="AO407" s="46"/>
      <c r="AQ407" s="46"/>
      <c r="AS407" s="46"/>
      <c r="AU407" s="46"/>
      <c r="AW407" s="46"/>
      <c r="AX407" s="46"/>
      <c r="AY407" s="46"/>
    </row>
    <row r="408" spans="5:51" x14ac:dyDescent="0.2">
      <c r="E408" s="46"/>
      <c r="G408" s="46"/>
      <c r="I408" s="46"/>
      <c r="K408" s="46"/>
      <c r="M408" s="46"/>
      <c r="O408" s="46"/>
      <c r="Q408" s="46"/>
      <c r="S408" s="46"/>
      <c r="U408" s="46"/>
      <c r="W408" s="46"/>
      <c r="Y408" s="46"/>
      <c r="AA408" s="46"/>
      <c r="AC408" s="46"/>
      <c r="AE408" s="46"/>
      <c r="AG408" s="46"/>
      <c r="AI408" s="46"/>
      <c r="AK408" s="46"/>
      <c r="AM408" s="46"/>
      <c r="AO408" s="46"/>
      <c r="AQ408" s="46"/>
      <c r="AS408" s="46"/>
      <c r="AU408" s="46"/>
      <c r="AW408" s="46"/>
      <c r="AX408" s="46"/>
      <c r="AY408" s="46"/>
    </row>
    <row r="409" spans="5:51" x14ac:dyDescent="0.2">
      <c r="E409" s="46"/>
      <c r="G409" s="46"/>
      <c r="I409" s="46"/>
      <c r="K409" s="46"/>
      <c r="M409" s="46"/>
      <c r="O409" s="46"/>
      <c r="Q409" s="46"/>
      <c r="S409" s="46"/>
      <c r="U409" s="46"/>
      <c r="W409" s="46"/>
      <c r="Y409" s="46"/>
      <c r="AA409" s="46"/>
      <c r="AC409" s="46"/>
      <c r="AE409" s="46"/>
      <c r="AG409" s="46"/>
      <c r="AI409" s="46"/>
      <c r="AK409" s="46"/>
      <c r="AM409" s="46"/>
      <c r="AO409" s="46"/>
      <c r="AQ409" s="46"/>
      <c r="AS409" s="46"/>
      <c r="AU409" s="46"/>
      <c r="AW409" s="46"/>
      <c r="AX409" s="46"/>
      <c r="AY409" s="46"/>
    </row>
    <row r="410" spans="5:51" x14ac:dyDescent="0.2">
      <c r="E410" s="46"/>
      <c r="G410" s="46"/>
      <c r="I410" s="46"/>
      <c r="K410" s="46"/>
      <c r="M410" s="46"/>
      <c r="O410" s="46"/>
      <c r="Q410" s="46"/>
      <c r="S410" s="46"/>
      <c r="U410" s="46"/>
      <c r="W410" s="46"/>
      <c r="Y410" s="46"/>
      <c r="AA410" s="46"/>
      <c r="AC410" s="46"/>
      <c r="AE410" s="46"/>
      <c r="AG410" s="46"/>
      <c r="AI410" s="46"/>
      <c r="AK410" s="46"/>
      <c r="AM410" s="46"/>
      <c r="AO410" s="46"/>
      <c r="AQ410" s="46"/>
      <c r="AS410" s="46"/>
      <c r="AU410" s="46"/>
      <c r="AW410" s="46"/>
      <c r="AX410" s="46"/>
      <c r="AY410" s="46"/>
    </row>
    <row r="411" spans="5:51" x14ac:dyDescent="0.2">
      <c r="E411" s="46"/>
      <c r="G411" s="46"/>
      <c r="I411" s="46"/>
      <c r="K411" s="46"/>
      <c r="M411" s="46"/>
      <c r="O411" s="46"/>
      <c r="Q411" s="46"/>
      <c r="S411" s="46"/>
      <c r="U411" s="46"/>
      <c r="W411" s="46"/>
      <c r="Y411" s="46"/>
      <c r="AA411" s="46"/>
      <c r="AC411" s="46"/>
      <c r="AE411" s="46"/>
      <c r="AG411" s="46"/>
      <c r="AI411" s="46"/>
      <c r="AK411" s="46"/>
      <c r="AM411" s="46"/>
      <c r="AO411" s="46"/>
      <c r="AQ411" s="46"/>
      <c r="AS411" s="46"/>
      <c r="AU411" s="46"/>
      <c r="AW411" s="46"/>
      <c r="AX411" s="46"/>
      <c r="AY411" s="46"/>
    </row>
    <row r="412" spans="5:51" x14ac:dyDescent="0.2">
      <c r="E412" s="46"/>
      <c r="G412" s="46"/>
      <c r="I412" s="46"/>
      <c r="K412" s="46"/>
      <c r="M412" s="46"/>
      <c r="O412" s="46"/>
      <c r="Q412" s="46"/>
      <c r="S412" s="46"/>
      <c r="U412" s="46"/>
      <c r="W412" s="46"/>
      <c r="Y412" s="46"/>
      <c r="AA412" s="46"/>
      <c r="AC412" s="46"/>
      <c r="AE412" s="46"/>
      <c r="AG412" s="46"/>
      <c r="AI412" s="46"/>
      <c r="AK412" s="46"/>
      <c r="AM412" s="46"/>
      <c r="AO412" s="46"/>
      <c r="AQ412" s="46"/>
      <c r="AS412" s="46"/>
      <c r="AU412" s="46"/>
      <c r="AW412" s="46"/>
      <c r="AX412" s="46"/>
      <c r="AY412" s="46"/>
    </row>
    <row r="413" spans="5:51" x14ac:dyDescent="0.2">
      <c r="E413" s="46"/>
      <c r="G413" s="46"/>
      <c r="I413" s="46"/>
      <c r="K413" s="46"/>
      <c r="M413" s="46"/>
      <c r="O413" s="46"/>
      <c r="Q413" s="46"/>
      <c r="S413" s="46"/>
      <c r="U413" s="46"/>
      <c r="W413" s="46"/>
      <c r="Y413" s="46"/>
      <c r="AA413" s="46"/>
      <c r="AC413" s="46"/>
      <c r="AE413" s="46"/>
      <c r="AG413" s="46"/>
      <c r="AI413" s="46"/>
      <c r="AK413" s="46"/>
      <c r="AM413" s="46"/>
      <c r="AO413" s="46"/>
      <c r="AQ413" s="46"/>
      <c r="AS413" s="46"/>
      <c r="AU413" s="46"/>
      <c r="AW413" s="46"/>
      <c r="AX413" s="46"/>
      <c r="AY413" s="46"/>
    </row>
    <row r="414" spans="5:51" x14ac:dyDescent="0.2">
      <c r="E414" s="46"/>
      <c r="G414" s="46"/>
      <c r="I414" s="46"/>
      <c r="K414" s="46"/>
      <c r="M414" s="46"/>
      <c r="O414" s="46"/>
      <c r="Q414" s="46"/>
      <c r="S414" s="46"/>
      <c r="U414" s="46"/>
      <c r="W414" s="46"/>
      <c r="Y414" s="46"/>
      <c r="AA414" s="46"/>
      <c r="AC414" s="46"/>
      <c r="AE414" s="46"/>
      <c r="AG414" s="46"/>
      <c r="AI414" s="46"/>
      <c r="AK414" s="46"/>
      <c r="AM414" s="46"/>
      <c r="AO414" s="46"/>
      <c r="AQ414" s="46"/>
      <c r="AS414" s="46"/>
      <c r="AU414" s="46"/>
      <c r="AW414" s="46"/>
      <c r="AX414" s="46"/>
      <c r="AY414" s="46"/>
    </row>
    <row r="415" spans="5:51" x14ac:dyDescent="0.2">
      <c r="E415" s="46"/>
      <c r="G415" s="46"/>
      <c r="I415" s="46"/>
      <c r="K415" s="46"/>
      <c r="M415" s="46"/>
      <c r="O415" s="46"/>
      <c r="Q415" s="46"/>
      <c r="S415" s="46"/>
      <c r="U415" s="46"/>
      <c r="W415" s="46"/>
      <c r="Y415" s="46"/>
      <c r="AA415" s="46"/>
      <c r="AC415" s="46"/>
      <c r="AE415" s="46"/>
      <c r="AG415" s="46"/>
      <c r="AI415" s="46"/>
      <c r="AK415" s="46"/>
      <c r="AM415" s="46"/>
      <c r="AO415" s="46"/>
      <c r="AQ415" s="46"/>
      <c r="AS415" s="46"/>
      <c r="AU415" s="46"/>
      <c r="AW415" s="46"/>
      <c r="AX415" s="46"/>
      <c r="AY415" s="46"/>
    </row>
    <row r="416" spans="5:51" x14ac:dyDescent="0.2">
      <c r="E416" s="46"/>
      <c r="G416" s="46"/>
      <c r="I416" s="46"/>
      <c r="K416" s="46"/>
      <c r="M416" s="46"/>
      <c r="O416" s="46"/>
      <c r="Q416" s="46"/>
      <c r="S416" s="46"/>
      <c r="U416" s="46"/>
      <c r="W416" s="46"/>
      <c r="Y416" s="46"/>
      <c r="AA416" s="46"/>
      <c r="AC416" s="46"/>
      <c r="AE416" s="46"/>
      <c r="AG416" s="46"/>
      <c r="AI416" s="46"/>
      <c r="AK416" s="46"/>
      <c r="AM416" s="46"/>
      <c r="AO416" s="46"/>
      <c r="AQ416" s="46"/>
      <c r="AS416" s="46"/>
      <c r="AU416" s="46"/>
      <c r="AW416" s="46"/>
      <c r="AX416" s="46"/>
      <c r="AY416" s="46"/>
    </row>
    <row r="417" spans="5:51" x14ac:dyDescent="0.2">
      <c r="E417" s="46"/>
      <c r="G417" s="46"/>
      <c r="I417" s="46"/>
      <c r="K417" s="46"/>
      <c r="M417" s="46"/>
      <c r="O417" s="46"/>
      <c r="Q417" s="46"/>
      <c r="S417" s="46"/>
      <c r="U417" s="46"/>
      <c r="W417" s="46"/>
      <c r="Y417" s="46"/>
      <c r="AA417" s="46"/>
      <c r="AC417" s="46"/>
      <c r="AE417" s="46"/>
      <c r="AG417" s="46"/>
      <c r="AI417" s="46"/>
      <c r="AK417" s="46"/>
      <c r="AM417" s="46"/>
      <c r="AO417" s="46"/>
      <c r="AQ417" s="46"/>
      <c r="AS417" s="46"/>
      <c r="AU417" s="46"/>
      <c r="AW417" s="46"/>
      <c r="AX417" s="46"/>
      <c r="AY417" s="46"/>
    </row>
    <row r="418" spans="5:51" x14ac:dyDescent="0.2">
      <c r="E418" s="46"/>
      <c r="G418" s="46"/>
      <c r="I418" s="46"/>
      <c r="K418" s="46"/>
      <c r="M418" s="46"/>
      <c r="O418" s="46"/>
      <c r="Q418" s="46"/>
      <c r="S418" s="46"/>
      <c r="U418" s="46"/>
      <c r="W418" s="46"/>
      <c r="Y418" s="46"/>
      <c r="AA418" s="46"/>
      <c r="AC418" s="46"/>
      <c r="AE418" s="46"/>
      <c r="AG418" s="46"/>
      <c r="AI418" s="46"/>
      <c r="AK418" s="46"/>
      <c r="AM418" s="46"/>
      <c r="AO418" s="46"/>
      <c r="AQ418" s="46"/>
      <c r="AS418" s="46"/>
      <c r="AU418" s="46"/>
      <c r="AW418" s="46"/>
      <c r="AX418" s="46"/>
      <c r="AY418" s="46"/>
    </row>
    <row r="419" spans="5:51" x14ac:dyDescent="0.2">
      <c r="E419" s="46"/>
      <c r="G419" s="46"/>
      <c r="I419" s="46"/>
      <c r="K419" s="46"/>
      <c r="M419" s="46"/>
      <c r="O419" s="46"/>
      <c r="Q419" s="46"/>
      <c r="S419" s="46"/>
      <c r="U419" s="46"/>
      <c r="W419" s="46"/>
      <c r="Y419" s="46"/>
      <c r="AA419" s="46"/>
      <c r="AC419" s="46"/>
      <c r="AE419" s="46"/>
      <c r="AG419" s="46"/>
      <c r="AI419" s="46"/>
      <c r="AK419" s="46"/>
      <c r="AM419" s="46"/>
      <c r="AO419" s="46"/>
      <c r="AQ419" s="46"/>
      <c r="AS419" s="46"/>
      <c r="AU419" s="46"/>
      <c r="AW419" s="46"/>
      <c r="AX419" s="46"/>
      <c r="AY419" s="46"/>
    </row>
    <row r="420" spans="5:51" x14ac:dyDescent="0.2">
      <c r="E420" s="46"/>
      <c r="G420" s="46"/>
      <c r="I420" s="46"/>
      <c r="K420" s="46"/>
      <c r="M420" s="46"/>
      <c r="O420" s="46"/>
      <c r="Q420" s="46"/>
      <c r="S420" s="46"/>
      <c r="U420" s="46"/>
      <c r="W420" s="46"/>
      <c r="Y420" s="46"/>
      <c r="AA420" s="46"/>
      <c r="AC420" s="46"/>
      <c r="AE420" s="46"/>
      <c r="AG420" s="46"/>
      <c r="AI420" s="46"/>
      <c r="AK420" s="46"/>
      <c r="AM420" s="46"/>
      <c r="AO420" s="46"/>
      <c r="AQ420" s="46"/>
      <c r="AS420" s="46"/>
      <c r="AU420" s="46"/>
      <c r="AW420" s="46"/>
      <c r="AX420" s="46"/>
      <c r="AY420" s="46"/>
    </row>
    <row r="421" spans="5:51" x14ac:dyDescent="0.2">
      <c r="E421" s="46"/>
      <c r="G421" s="46"/>
      <c r="I421" s="46"/>
      <c r="K421" s="46"/>
      <c r="M421" s="46"/>
      <c r="O421" s="46"/>
      <c r="Q421" s="46"/>
      <c r="S421" s="46"/>
      <c r="U421" s="46"/>
      <c r="W421" s="46"/>
      <c r="Y421" s="46"/>
      <c r="AA421" s="46"/>
      <c r="AC421" s="46"/>
      <c r="AE421" s="46"/>
      <c r="AG421" s="46"/>
      <c r="AI421" s="46"/>
      <c r="AK421" s="46"/>
      <c r="AM421" s="46"/>
      <c r="AO421" s="46"/>
      <c r="AQ421" s="46"/>
      <c r="AS421" s="46"/>
      <c r="AU421" s="46"/>
      <c r="AW421" s="46"/>
      <c r="AX421" s="46"/>
      <c r="AY421" s="46"/>
    </row>
    <row r="422" spans="5:51" x14ac:dyDescent="0.2">
      <c r="E422" s="46"/>
      <c r="G422" s="46"/>
      <c r="I422" s="46"/>
      <c r="K422" s="46"/>
      <c r="M422" s="46"/>
      <c r="O422" s="46"/>
      <c r="Q422" s="46"/>
      <c r="S422" s="46"/>
      <c r="U422" s="46"/>
      <c r="W422" s="46"/>
      <c r="Y422" s="46"/>
      <c r="AA422" s="46"/>
      <c r="AC422" s="46"/>
      <c r="AE422" s="46"/>
      <c r="AG422" s="46"/>
      <c r="AI422" s="46"/>
      <c r="AK422" s="46"/>
      <c r="AM422" s="46"/>
      <c r="AO422" s="46"/>
      <c r="AQ422" s="46"/>
      <c r="AS422" s="46"/>
      <c r="AU422" s="46"/>
      <c r="AW422" s="46"/>
      <c r="AX422" s="46"/>
      <c r="AY422" s="46"/>
    </row>
    <row r="423" spans="5:51" x14ac:dyDescent="0.2">
      <c r="E423" s="46"/>
      <c r="G423" s="46"/>
      <c r="I423" s="46"/>
      <c r="K423" s="46"/>
      <c r="M423" s="46"/>
      <c r="O423" s="46"/>
      <c r="Q423" s="46"/>
      <c r="S423" s="46"/>
      <c r="U423" s="46"/>
      <c r="W423" s="46"/>
      <c r="Y423" s="46"/>
      <c r="AA423" s="46"/>
      <c r="AC423" s="46"/>
      <c r="AE423" s="46"/>
      <c r="AG423" s="46"/>
      <c r="AI423" s="46"/>
      <c r="AK423" s="46"/>
      <c r="AM423" s="46"/>
      <c r="AO423" s="46"/>
      <c r="AQ423" s="46"/>
      <c r="AS423" s="46"/>
      <c r="AU423" s="46"/>
      <c r="AW423" s="46"/>
      <c r="AX423" s="46"/>
      <c r="AY423" s="46"/>
    </row>
    <row r="424" spans="5:51" x14ac:dyDescent="0.2">
      <c r="E424" s="46"/>
      <c r="G424" s="46"/>
      <c r="I424" s="46"/>
      <c r="K424" s="46"/>
      <c r="M424" s="46"/>
      <c r="O424" s="46"/>
      <c r="Q424" s="46"/>
      <c r="S424" s="46"/>
      <c r="U424" s="46"/>
      <c r="W424" s="46"/>
      <c r="Y424" s="46"/>
      <c r="AA424" s="46"/>
      <c r="AC424" s="46"/>
      <c r="AE424" s="46"/>
      <c r="AG424" s="46"/>
      <c r="AI424" s="46"/>
      <c r="AK424" s="46"/>
      <c r="AM424" s="46"/>
      <c r="AO424" s="46"/>
      <c r="AQ424" s="46"/>
      <c r="AS424" s="46"/>
      <c r="AU424" s="46"/>
      <c r="AW424" s="46"/>
      <c r="AX424" s="46"/>
      <c r="AY424" s="46"/>
    </row>
    <row r="425" spans="5:51" x14ac:dyDescent="0.2">
      <c r="E425" s="46"/>
      <c r="G425" s="46"/>
      <c r="I425" s="46"/>
      <c r="K425" s="46"/>
      <c r="M425" s="46"/>
      <c r="O425" s="46"/>
      <c r="Q425" s="46"/>
      <c r="S425" s="46"/>
      <c r="U425" s="46"/>
      <c r="W425" s="46"/>
      <c r="Y425" s="46"/>
      <c r="AA425" s="46"/>
      <c r="AC425" s="46"/>
      <c r="AE425" s="46"/>
      <c r="AG425" s="46"/>
      <c r="AI425" s="46"/>
      <c r="AK425" s="46"/>
      <c r="AM425" s="46"/>
      <c r="AO425" s="46"/>
      <c r="AQ425" s="46"/>
      <c r="AS425" s="46"/>
      <c r="AU425" s="46"/>
      <c r="AW425" s="46"/>
      <c r="AX425" s="46"/>
      <c r="AY425" s="46"/>
    </row>
    <row r="426" spans="5:51" x14ac:dyDescent="0.2">
      <c r="E426" s="46"/>
      <c r="G426" s="46"/>
      <c r="I426" s="46"/>
      <c r="K426" s="46"/>
      <c r="M426" s="46"/>
      <c r="O426" s="46"/>
      <c r="Q426" s="46"/>
      <c r="S426" s="46"/>
      <c r="U426" s="46"/>
      <c r="W426" s="46"/>
      <c r="Y426" s="46"/>
      <c r="AA426" s="46"/>
      <c r="AC426" s="46"/>
      <c r="AE426" s="46"/>
      <c r="AG426" s="46"/>
      <c r="AI426" s="46"/>
      <c r="AK426" s="46"/>
      <c r="AM426" s="46"/>
      <c r="AO426" s="46"/>
      <c r="AQ426" s="46"/>
      <c r="AS426" s="46"/>
      <c r="AU426" s="46"/>
      <c r="AW426" s="46"/>
      <c r="AX426" s="46"/>
      <c r="AY426" s="46"/>
    </row>
    <row r="427" spans="5:51" x14ac:dyDescent="0.2">
      <c r="E427" s="46"/>
      <c r="G427" s="46"/>
      <c r="I427" s="46"/>
      <c r="K427" s="46"/>
      <c r="M427" s="46"/>
      <c r="O427" s="46"/>
      <c r="Q427" s="46"/>
      <c r="S427" s="46"/>
      <c r="U427" s="46"/>
      <c r="W427" s="46"/>
      <c r="Y427" s="46"/>
      <c r="AA427" s="46"/>
      <c r="AC427" s="46"/>
      <c r="AE427" s="46"/>
      <c r="AG427" s="46"/>
      <c r="AI427" s="46"/>
      <c r="AK427" s="46"/>
      <c r="AM427" s="46"/>
      <c r="AO427" s="46"/>
      <c r="AQ427" s="46"/>
      <c r="AS427" s="46"/>
      <c r="AU427" s="46"/>
      <c r="AW427" s="46"/>
      <c r="AX427" s="46"/>
      <c r="AY427" s="46"/>
    </row>
    <row r="428" spans="5:51" x14ac:dyDescent="0.2">
      <c r="E428" s="46"/>
      <c r="G428" s="46"/>
      <c r="I428" s="46"/>
      <c r="K428" s="46"/>
      <c r="M428" s="46"/>
      <c r="O428" s="46"/>
      <c r="Q428" s="46"/>
      <c r="S428" s="46"/>
      <c r="U428" s="46"/>
      <c r="W428" s="46"/>
      <c r="Y428" s="46"/>
      <c r="AA428" s="46"/>
      <c r="AC428" s="46"/>
      <c r="AE428" s="46"/>
      <c r="AG428" s="46"/>
      <c r="AI428" s="46"/>
      <c r="AK428" s="46"/>
      <c r="AM428" s="46"/>
      <c r="AO428" s="46"/>
      <c r="AQ428" s="46"/>
      <c r="AS428" s="46"/>
      <c r="AU428" s="46"/>
      <c r="AW428" s="46"/>
      <c r="AX428" s="46"/>
      <c r="AY428" s="46"/>
    </row>
    <row r="429" spans="5:51" x14ac:dyDescent="0.2">
      <c r="E429" s="46"/>
      <c r="G429" s="46"/>
      <c r="I429" s="46"/>
      <c r="K429" s="46"/>
      <c r="M429" s="46"/>
      <c r="O429" s="46"/>
      <c r="Q429" s="46"/>
      <c r="S429" s="46"/>
      <c r="U429" s="46"/>
      <c r="W429" s="46"/>
      <c r="Y429" s="46"/>
      <c r="AA429" s="46"/>
      <c r="AC429" s="46"/>
      <c r="AE429" s="46"/>
      <c r="AG429" s="46"/>
      <c r="AI429" s="46"/>
      <c r="AK429" s="46"/>
      <c r="AM429" s="46"/>
      <c r="AO429" s="46"/>
      <c r="AQ429" s="46"/>
      <c r="AS429" s="46"/>
      <c r="AU429" s="46"/>
      <c r="AW429" s="46"/>
      <c r="AX429" s="46"/>
      <c r="AY429" s="46"/>
    </row>
    <row r="430" spans="5:51" x14ac:dyDescent="0.2">
      <c r="E430" s="46"/>
      <c r="G430" s="46"/>
      <c r="I430" s="46"/>
      <c r="K430" s="46"/>
      <c r="M430" s="46"/>
      <c r="O430" s="46"/>
      <c r="Q430" s="46"/>
      <c r="S430" s="46"/>
      <c r="U430" s="46"/>
      <c r="W430" s="46"/>
      <c r="Y430" s="46"/>
      <c r="AA430" s="46"/>
      <c r="AC430" s="46"/>
      <c r="AE430" s="46"/>
      <c r="AG430" s="46"/>
      <c r="AI430" s="46"/>
      <c r="AK430" s="46"/>
      <c r="AM430" s="46"/>
      <c r="AO430" s="46"/>
      <c r="AQ430" s="46"/>
      <c r="AS430" s="46"/>
      <c r="AU430" s="46"/>
      <c r="AW430" s="46"/>
      <c r="AX430" s="46"/>
      <c r="AY430" s="46"/>
    </row>
    <row r="431" spans="5:51" x14ac:dyDescent="0.2">
      <c r="E431" s="46"/>
      <c r="G431" s="46"/>
      <c r="I431" s="46"/>
      <c r="K431" s="46"/>
      <c r="M431" s="46"/>
      <c r="O431" s="46"/>
      <c r="Q431" s="46"/>
      <c r="S431" s="46"/>
      <c r="U431" s="46"/>
      <c r="W431" s="46"/>
      <c r="Y431" s="46"/>
      <c r="AA431" s="46"/>
      <c r="AC431" s="46"/>
      <c r="AE431" s="46"/>
      <c r="AG431" s="46"/>
      <c r="AI431" s="46"/>
      <c r="AK431" s="46"/>
      <c r="AM431" s="46"/>
      <c r="AO431" s="46"/>
      <c r="AQ431" s="46"/>
      <c r="AS431" s="46"/>
      <c r="AU431" s="46"/>
      <c r="AW431" s="46"/>
      <c r="AX431" s="46"/>
      <c r="AY431" s="46"/>
    </row>
    <row r="432" spans="5:51" x14ac:dyDescent="0.2">
      <c r="E432" s="46"/>
      <c r="G432" s="46"/>
      <c r="I432" s="46"/>
      <c r="K432" s="46"/>
      <c r="M432" s="46"/>
      <c r="O432" s="46"/>
      <c r="Q432" s="46"/>
      <c r="S432" s="46"/>
      <c r="U432" s="46"/>
      <c r="W432" s="46"/>
      <c r="Y432" s="46"/>
      <c r="AA432" s="46"/>
      <c r="AC432" s="46"/>
      <c r="AE432" s="46"/>
      <c r="AG432" s="46"/>
      <c r="AI432" s="46"/>
      <c r="AK432" s="46"/>
      <c r="AM432" s="46"/>
      <c r="AO432" s="46"/>
      <c r="AQ432" s="46"/>
      <c r="AS432" s="46"/>
      <c r="AU432" s="46"/>
      <c r="AW432" s="46"/>
      <c r="AX432" s="46"/>
      <c r="AY432" s="46"/>
    </row>
    <row r="433" spans="5:51" x14ac:dyDescent="0.2">
      <c r="E433" s="46"/>
      <c r="G433" s="46"/>
      <c r="I433" s="46"/>
      <c r="K433" s="46"/>
      <c r="M433" s="46"/>
      <c r="O433" s="46"/>
      <c r="Q433" s="46"/>
      <c r="S433" s="46"/>
      <c r="U433" s="46"/>
      <c r="W433" s="46"/>
      <c r="Y433" s="46"/>
      <c r="AA433" s="46"/>
      <c r="AC433" s="46"/>
      <c r="AE433" s="46"/>
      <c r="AG433" s="46"/>
      <c r="AI433" s="46"/>
      <c r="AK433" s="46"/>
      <c r="AM433" s="46"/>
      <c r="AO433" s="46"/>
      <c r="AQ433" s="46"/>
      <c r="AS433" s="46"/>
      <c r="AU433" s="46"/>
      <c r="AW433" s="46"/>
      <c r="AX433" s="46"/>
      <c r="AY433" s="46"/>
    </row>
    <row r="434" spans="5:51" x14ac:dyDescent="0.2">
      <c r="E434" s="46"/>
      <c r="G434" s="46"/>
      <c r="I434" s="46"/>
      <c r="K434" s="46"/>
      <c r="M434" s="46"/>
      <c r="O434" s="46"/>
      <c r="Q434" s="46"/>
      <c r="S434" s="46"/>
      <c r="U434" s="46"/>
      <c r="W434" s="46"/>
      <c r="Y434" s="46"/>
      <c r="AA434" s="46"/>
      <c r="AC434" s="46"/>
      <c r="AE434" s="46"/>
      <c r="AG434" s="46"/>
      <c r="AI434" s="46"/>
      <c r="AK434" s="46"/>
      <c r="AM434" s="46"/>
      <c r="AO434" s="46"/>
      <c r="AQ434" s="46"/>
      <c r="AS434" s="46"/>
      <c r="AU434" s="46"/>
      <c r="AW434" s="46"/>
      <c r="AX434" s="46"/>
      <c r="AY434" s="46"/>
    </row>
    <row r="435" spans="5:51" x14ac:dyDescent="0.2">
      <c r="E435" s="46"/>
      <c r="G435" s="46"/>
      <c r="I435" s="46"/>
      <c r="K435" s="46"/>
      <c r="M435" s="46"/>
      <c r="O435" s="46"/>
      <c r="Q435" s="46"/>
      <c r="S435" s="46"/>
      <c r="U435" s="46"/>
      <c r="W435" s="46"/>
      <c r="Y435" s="46"/>
      <c r="AA435" s="46"/>
      <c r="AC435" s="46"/>
      <c r="AE435" s="46"/>
      <c r="AG435" s="46"/>
      <c r="AI435" s="46"/>
      <c r="AK435" s="46"/>
      <c r="AM435" s="46"/>
      <c r="AO435" s="46"/>
      <c r="AQ435" s="46"/>
      <c r="AS435" s="46"/>
      <c r="AU435" s="46"/>
      <c r="AW435" s="46"/>
      <c r="AX435" s="46"/>
      <c r="AY435" s="46"/>
    </row>
    <row r="436" spans="5:51" x14ac:dyDescent="0.2">
      <c r="E436" s="46"/>
      <c r="G436" s="46"/>
      <c r="I436" s="46"/>
      <c r="K436" s="46"/>
      <c r="M436" s="46"/>
      <c r="O436" s="46"/>
      <c r="Q436" s="46"/>
      <c r="S436" s="46"/>
      <c r="U436" s="46"/>
      <c r="W436" s="46"/>
      <c r="Y436" s="46"/>
      <c r="AA436" s="46"/>
      <c r="AC436" s="46"/>
      <c r="AE436" s="46"/>
      <c r="AG436" s="46"/>
      <c r="AI436" s="46"/>
      <c r="AK436" s="46"/>
      <c r="AM436" s="46"/>
      <c r="AO436" s="46"/>
      <c r="AQ436" s="46"/>
      <c r="AS436" s="46"/>
      <c r="AU436" s="46"/>
      <c r="AW436" s="46"/>
      <c r="AX436" s="46"/>
      <c r="AY436" s="46"/>
    </row>
    <row r="437" spans="5:51" x14ac:dyDescent="0.2">
      <c r="E437" s="46"/>
      <c r="G437" s="46"/>
      <c r="I437" s="46"/>
      <c r="K437" s="46"/>
      <c r="M437" s="46"/>
      <c r="O437" s="46"/>
      <c r="Q437" s="46"/>
      <c r="S437" s="46"/>
      <c r="U437" s="46"/>
      <c r="W437" s="46"/>
      <c r="Y437" s="46"/>
      <c r="AA437" s="46"/>
      <c r="AC437" s="46"/>
      <c r="AE437" s="46"/>
      <c r="AG437" s="46"/>
      <c r="AI437" s="46"/>
      <c r="AK437" s="46"/>
      <c r="AM437" s="46"/>
      <c r="AO437" s="46"/>
      <c r="AQ437" s="46"/>
      <c r="AS437" s="46"/>
      <c r="AU437" s="46"/>
      <c r="AW437" s="46"/>
      <c r="AX437" s="46"/>
      <c r="AY437" s="46"/>
    </row>
    <row r="438" spans="5:51" x14ac:dyDescent="0.2">
      <c r="E438" s="46"/>
      <c r="G438" s="46"/>
      <c r="I438" s="46"/>
      <c r="K438" s="46"/>
      <c r="M438" s="46"/>
      <c r="O438" s="46"/>
      <c r="Q438" s="46"/>
      <c r="S438" s="46"/>
      <c r="U438" s="46"/>
      <c r="W438" s="46"/>
      <c r="Y438" s="46"/>
      <c r="AA438" s="46"/>
      <c r="AC438" s="46"/>
      <c r="AE438" s="46"/>
      <c r="AG438" s="46"/>
      <c r="AI438" s="46"/>
      <c r="AK438" s="46"/>
      <c r="AM438" s="46"/>
      <c r="AO438" s="46"/>
      <c r="AQ438" s="46"/>
      <c r="AS438" s="46"/>
      <c r="AU438" s="46"/>
      <c r="AW438" s="46"/>
      <c r="AX438" s="46"/>
      <c r="AY438" s="46"/>
    </row>
    <row r="439" spans="5:51" x14ac:dyDescent="0.2">
      <c r="E439" s="46"/>
      <c r="G439" s="46"/>
      <c r="I439" s="46"/>
      <c r="K439" s="46"/>
      <c r="M439" s="46"/>
      <c r="O439" s="46"/>
      <c r="Q439" s="46"/>
      <c r="S439" s="46"/>
      <c r="U439" s="46"/>
      <c r="W439" s="46"/>
      <c r="Y439" s="46"/>
      <c r="AA439" s="46"/>
      <c r="AC439" s="46"/>
      <c r="AE439" s="46"/>
      <c r="AG439" s="46"/>
      <c r="AI439" s="46"/>
      <c r="AK439" s="46"/>
      <c r="AM439" s="46"/>
      <c r="AO439" s="46"/>
      <c r="AQ439" s="46"/>
      <c r="AS439" s="46"/>
      <c r="AU439" s="46"/>
      <c r="AW439" s="46"/>
      <c r="AX439" s="46"/>
      <c r="AY439" s="46"/>
    </row>
    <row r="440" spans="5:51" x14ac:dyDescent="0.2">
      <c r="E440" s="46"/>
      <c r="G440" s="46"/>
      <c r="I440" s="46"/>
      <c r="K440" s="46"/>
      <c r="M440" s="46"/>
      <c r="O440" s="46"/>
      <c r="Q440" s="46"/>
      <c r="S440" s="46"/>
      <c r="U440" s="46"/>
      <c r="W440" s="46"/>
      <c r="Y440" s="46"/>
      <c r="AA440" s="46"/>
      <c r="AC440" s="46"/>
      <c r="AE440" s="46"/>
      <c r="AG440" s="46"/>
      <c r="AI440" s="46"/>
      <c r="AK440" s="46"/>
      <c r="AM440" s="46"/>
      <c r="AO440" s="46"/>
      <c r="AQ440" s="46"/>
      <c r="AS440" s="46"/>
      <c r="AU440" s="46"/>
      <c r="AW440" s="46"/>
      <c r="AX440" s="46"/>
      <c r="AY440" s="46"/>
    </row>
    <row r="441" spans="5:51" x14ac:dyDescent="0.2">
      <c r="E441" s="46"/>
      <c r="G441" s="46"/>
      <c r="I441" s="46"/>
      <c r="K441" s="46"/>
      <c r="M441" s="46"/>
      <c r="O441" s="46"/>
      <c r="Q441" s="46"/>
      <c r="S441" s="46"/>
      <c r="U441" s="46"/>
      <c r="W441" s="46"/>
      <c r="Y441" s="46"/>
      <c r="AA441" s="46"/>
      <c r="AC441" s="46"/>
      <c r="AE441" s="46"/>
      <c r="AG441" s="46"/>
      <c r="AI441" s="46"/>
      <c r="AK441" s="46"/>
      <c r="AM441" s="46"/>
      <c r="AO441" s="46"/>
      <c r="AQ441" s="46"/>
      <c r="AS441" s="46"/>
      <c r="AU441" s="46"/>
      <c r="AW441" s="46"/>
      <c r="AX441" s="46"/>
      <c r="AY441" s="46"/>
    </row>
    <row r="442" spans="5:51" x14ac:dyDescent="0.2">
      <c r="E442" s="46"/>
      <c r="G442" s="46"/>
      <c r="I442" s="46"/>
      <c r="K442" s="46"/>
      <c r="M442" s="46"/>
      <c r="O442" s="46"/>
      <c r="Q442" s="46"/>
      <c r="S442" s="46"/>
      <c r="U442" s="46"/>
      <c r="W442" s="46"/>
      <c r="Y442" s="46"/>
      <c r="AA442" s="46"/>
      <c r="AC442" s="46"/>
      <c r="AE442" s="46"/>
      <c r="AG442" s="46"/>
      <c r="AI442" s="46"/>
      <c r="AK442" s="46"/>
      <c r="AM442" s="46"/>
      <c r="AO442" s="46"/>
      <c r="AQ442" s="46"/>
      <c r="AS442" s="46"/>
      <c r="AU442" s="46"/>
      <c r="AW442" s="46"/>
      <c r="AX442" s="46"/>
      <c r="AY442" s="46"/>
    </row>
    <row r="443" spans="5:51" x14ac:dyDescent="0.2">
      <c r="E443" s="46"/>
      <c r="G443" s="46"/>
      <c r="I443" s="46"/>
      <c r="K443" s="46"/>
      <c r="M443" s="46"/>
      <c r="O443" s="46"/>
      <c r="Q443" s="46"/>
      <c r="S443" s="46"/>
      <c r="U443" s="46"/>
      <c r="W443" s="46"/>
      <c r="Y443" s="46"/>
      <c r="AA443" s="46"/>
      <c r="AC443" s="46"/>
      <c r="AE443" s="46"/>
      <c r="AG443" s="46"/>
      <c r="AI443" s="46"/>
      <c r="AK443" s="46"/>
      <c r="AM443" s="46"/>
      <c r="AO443" s="46"/>
      <c r="AQ443" s="46"/>
      <c r="AS443" s="46"/>
      <c r="AU443" s="46"/>
      <c r="AW443" s="46"/>
      <c r="AX443" s="46"/>
      <c r="AY443" s="46"/>
    </row>
    <row r="444" spans="5:51" x14ac:dyDescent="0.2">
      <c r="E444" s="46"/>
      <c r="G444" s="46"/>
      <c r="I444" s="46"/>
      <c r="K444" s="46"/>
      <c r="M444" s="46"/>
      <c r="O444" s="46"/>
      <c r="Q444" s="46"/>
      <c r="S444" s="46"/>
      <c r="U444" s="46"/>
      <c r="W444" s="46"/>
      <c r="Y444" s="46"/>
      <c r="AA444" s="46"/>
      <c r="AC444" s="46"/>
      <c r="AE444" s="46"/>
      <c r="AG444" s="46"/>
      <c r="AI444" s="46"/>
      <c r="AK444" s="46"/>
      <c r="AM444" s="46"/>
      <c r="AO444" s="46"/>
      <c r="AQ444" s="46"/>
      <c r="AS444" s="46"/>
      <c r="AU444" s="46"/>
      <c r="AW444" s="46"/>
      <c r="AX444" s="46"/>
      <c r="AY444" s="46"/>
    </row>
    <row r="445" spans="5:51" x14ac:dyDescent="0.2">
      <c r="E445" s="46"/>
      <c r="G445" s="46"/>
      <c r="I445" s="46"/>
      <c r="K445" s="46"/>
      <c r="M445" s="46"/>
      <c r="O445" s="46"/>
      <c r="Q445" s="46"/>
      <c r="S445" s="46"/>
      <c r="U445" s="46"/>
      <c r="W445" s="46"/>
      <c r="Y445" s="46"/>
      <c r="AA445" s="46"/>
      <c r="AC445" s="46"/>
      <c r="AE445" s="46"/>
      <c r="AG445" s="46"/>
      <c r="AI445" s="46"/>
      <c r="AK445" s="46"/>
      <c r="AM445" s="46"/>
      <c r="AO445" s="46"/>
      <c r="AQ445" s="46"/>
      <c r="AS445" s="46"/>
      <c r="AU445" s="46"/>
      <c r="AW445" s="46"/>
      <c r="AX445" s="46"/>
      <c r="AY445" s="46"/>
    </row>
    <row r="446" spans="5:51" x14ac:dyDescent="0.2">
      <c r="E446" s="46"/>
      <c r="G446" s="46"/>
      <c r="I446" s="46"/>
      <c r="K446" s="46"/>
      <c r="M446" s="46"/>
      <c r="O446" s="46"/>
      <c r="Q446" s="46"/>
      <c r="S446" s="46"/>
      <c r="U446" s="46"/>
      <c r="W446" s="46"/>
      <c r="Y446" s="46"/>
      <c r="AA446" s="46"/>
      <c r="AC446" s="46"/>
      <c r="AE446" s="46"/>
      <c r="AG446" s="46"/>
      <c r="AI446" s="46"/>
      <c r="AK446" s="46"/>
      <c r="AM446" s="46"/>
      <c r="AO446" s="46"/>
      <c r="AQ446" s="46"/>
      <c r="AS446" s="46"/>
      <c r="AU446" s="46"/>
      <c r="AW446" s="46"/>
      <c r="AX446" s="46"/>
      <c r="AY446" s="46"/>
    </row>
    <row r="447" spans="5:51" x14ac:dyDescent="0.2">
      <c r="E447" s="46"/>
      <c r="G447" s="46"/>
      <c r="I447" s="46"/>
      <c r="K447" s="46"/>
      <c r="M447" s="46"/>
      <c r="O447" s="46"/>
      <c r="Q447" s="46"/>
      <c r="S447" s="46"/>
      <c r="U447" s="46"/>
      <c r="W447" s="46"/>
      <c r="Y447" s="46"/>
      <c r="AA447" s="46"/>
      <c r="AC447" s="46"/>
      <c r="AE447" s="46"/>
      <c r="AG447" s="46"/>
      <c r="AI447" s="46"/>
      <c r="AK447" s="46"/>
      <c r="AM447" s="46"/>
      <c r="AO447" s="46"/>
      <c r="AQ447" s="46"/>
      <c r="AS447" s="46"/>
      <c r="AU447" s="46"/>
      <c r="AW447" s="46"/>
      <c r="AX447" s="46"/>
      <c r="AY447" s="46"/>
    </row>
    <row r="448" spans="5:51" x14ac:dyDescent="0.2">
      <c r="E448" s="46"/>
      <c r="G448" s="46"/>
      <c r="I448" s="46"/>
      <c r="K448" s="46"/>
      <c r="M448" s="46"/>
      <c r="O448" s="46"/>
      <c r="Q448" s="46"/>
      <c r="S448" s="46"/>
      <c r="U448" s="46"/>
      <c r="W448" s="46"/>
      <c r="Y448" s="46"/>
      <c r="AA448" s="46"/>
      <c r="AC448" s="46"/>
      <c r="AE448" s="46"/>
      <c r="AG448" s="46"/>
      <c r="AI448" s="46"/>
      <c r="AK448" s="46"/>
      <c r="AM448" s="46"/>
      <c r="AO448" s="46"/>
      <c r="AQ448" s="46"/>
      <c r="AS448" s="46"/>
      <c r="AU448" s="46"/>
      <c r="AW448" s="46"/>
      <c r="AX448" s="46"/>
      <c r="AY448" s="46"/>
    </row>
    <row r="449" spans="5:51" x14ac:dyDescent="0.2">
      <c r="E449" s="46"/>
      <c r="G449" s="46"/>
      <c r="I449" s="46"/>
      <c r="K449" s="46"/>
      <c r="M449" s="46"/>
      <c r="O449" s="46"/>
      <c r="Q449" s="46"/>
      <c r="S449" s="46"/>
      <c r="U449" s="46"/>
      <c r="W449" s="46"/>
      <c r="Y449" s="46"/>
      <c r="AA449" s="46"/>
      <c r="AC449" s="46"/>
      <c r="AE449" s="46"/>
      <c r="AG449" s="46"/>
      <c r="AI449" s="46"/>
      <c r="AK449" s="46"/>
      <c r="AM449" s="46"/>
      <c r="AO449" s="46"/>
      <c r="AQ449" s="46"/>
      <c r="AS449" s="46"/>
      <c r="AU449" s="46"/>
      <c r="AW449" s="46"/>
      <c r="AX449" s="46"/>
      <c r="AY449" s="46"/>
    </row>
    <row r="450" spans="5:51" x14ac:dyDescent="0.2">
      <c r="E450" s="46"/>
      <c r="G450" s="46"/>
      <c r="I450" s="46"/>
      <c r="K450" s="46"/>
      <c r="M450" s="46"/>
      <c r="O450" s="46"/>
      <c r="Q450" s="46"/>
      <c r="S450" s="46"/>
      <c r="U450" s="46"/>
      <c r="W450" s="46"/>
      <c r="Y450" s="46"/>
      <c r="AA450" s="46"/>
      <c r="AC450" s="46"/>
      <c r="AE450" s="46"/>
      <c r="AG450" s="46"/>
      <c r="AI450" s="46"/>
      <c r="AK450" s="46"/>
      <c r="AM450" s="46"/>
      <c r="AO450" s="46"/>
      <c r="AQ450" s="46"/>
      <c r="AS450" s="46"/>
      <c r="AU450" s="46"/>
      <c r="AW450" s="46"/>
      <c r="AX450" s="46"/>
      <c r="AY450" s="46"/>
    </row>
    <row r="451" spans="5:51" x14ac:dyDescent="0.2">
      <c r="E451" s="46"/>
      <c r="G451" s="46"/>
      <c r="I451" s="46"/>
      <c r="K451" s="46"/>
      <c r="M451" s="46"/>
      <c r="O451" s="46"/>
      <c r="Q451" s="46"/>
      <c r="S451" s="46"/>
      <c r="U451" s="46"/>
      <c r="W451" s="46"/>
      <c r="Y451" s="46"/>
      <c r="AA451" s="46"/>
      <c r="AC451" s="46"/>
      <c r="AE451" s="46"/>
      <c r="AG451" s="46"/>
      <c r="AI451" s="46"/>
      <c r="AK451" s="46"/>
      <c r="AM451" s="46"/>
      <c r="AO451" s="46"/>
      <c r="AQ451" s="46"/>
      <c r="AS451" s="46"/>
      <c r="AU451" s="46"/>
      <c r="AW451" s="46"/>
      <c r="AX451" s="46"/>
      <c r="AY451" s="46"/>
    </row>
    <row r="452" spans="5:51" x14ac:dyDescent="0.2">
      <c r="E452" s="46"/>
      <c r="G452" s="46"/>
      <c r="I452" s="46"/>
      <c r="K452" s="46"/>
      <c r="M452" s="46"/>
      <c r="O452" s="46"/>
      <c r="Q452" s="46"/>
      <c r="S452" s="46"/>
      <c r="U452" s="46"/>
      <c r="W452" s="46"/>
      <c r="Y452" s="46"/>
      <c r="AA452" s="46"/>
      <c r="AC452" s="46"/>
      <c r="AE452" s="46"/>
      <c r="AG452" s="46"/>
      <c r="AI452" s="46"/>
      <c r="AK452" s="46"/>
      <c r="AM452" s="46"/>
      <c r="AO452" s="46"/>
      <c r="AQ452" s="46"/>
      <c r="AS452" s="46"/>
      <c r="AU452" s="46"/>
      <c r="AW452" s="46"/>
      <c r="AX452" s="46"/>
      <c r="AY452" s="46"/>
    </row>
    <row r="453" spans="5:51" x14ac:dyDescent="0.2">
      <c r="E453" s="46"/>
      <c r="G453" s="46"/>
      <c r="I453" s="46"/>
      <c r="K453" s="46"/>
      <c r="M453" s="46"/>
      <c r="O453" s="46"/>
      <c r="Q453" s="46"/>
      <c r="S453" s="46"/>
      <c r="U453" s="46"/>
      <c r="W453" s="46"/>
      <c r="Y453" s="46"/>
      <c r="AA453" s="46"/>
      <c r="AC453" s="46"/>
      <c r="AE453" s="46"/>
      <c r="AG453" s="46"/>
      <c r="AI453" s="46"/>
      <c r="AK453" s="46"/>
      <c r="AM453" s="46"/>
      <c r="AO453" s="46"/>
      <c r="AQ453" s="46"/>
      <c r="AS453" s="46"/>
      <c r="AU453" s="46"/>
      <c r="AW453" s="46"/>
      <c r="AX453" s="46"/>
      <c r="AY453" s="46"/>
    </row>
    <row r="454" spans="5:51" x14ac:dyDescent="0.2">
      <c r="E454" s="46"/>
      <c r="G454" s="46"/>
      <c r="I454" s="46"/>
      <c r="K454" s="46"/>
      <c r="M454" s="46"/>
      <c r="O454" s="46"/>
      <c r="Q454" s="46"/>
      <c r="S454" s="46"/>
      <c r="U454" s="46"/>
      <c r="W454" s="46"/>
      <c r="Y454" s="46"/>
      <c r="AA454" s="46"/>
      <c r="AC454" s="46"/>
      <c r="AE454" s="46"/>
      <c r="AG454" s="46"/>
      <c r="AI454" s="46"/>
      <c r="AK454" s="46"/>
      <c r="AM454" s="46"/>
      <c r="AO454" s="46"/>
      <c r="AQ454" s="46"/>
      <c r="AS454" s="46"/>
      <c r="AU454" s="46"/>
      <c r="AW454" s="46"/>
      <c r="AX454" s="46"/>
      <c r="AY454" s="46"/>
    </row>
    <row r="455" spans="5:51" x14ac:dyDescent="0.2">
      <c r="E455" s="46"/>
      <c r="G455" s="46"/>
      <c r="I455" s="46"/>
      <c r="K455" s="46"/>
      <c r="M455" s="46"/>
      <c r="O455" s="46"/>
      <c r="Q455" s="46"/>
      <c r="S455" s="46"/>
      <c r="U455" s="46"/>
      <c r="W455" s="46"/>
      <c r="Y455" s="46"/>
      <c r="AA455" s="46"/>
      <c r="AC455" s="46"/>
      <c r="AE455" s="46"/>
      <c r="AG455" s="46"/>
      <c r="AI455" s="46"/>
      <c r="AK455" s="46"/>
      <c r="AM455" s="46"/>
      <c r="AO455" s="46"/>
      <c r="AQ455" s="46"/>
      <c r="AS455" s="46"/>
      <c r="AU455" s="46"/>
      <c r="AW455" s="46"/>
      <c r="AX455" s="46"/>
      <c r="AY455" s="46"/>
    </row>
    <row r="456" spans="5:51" x14ac:dyDescent="0.2">
      <c r="E456" s="46"/>
      <c r="G456" s="46"/>
      <c r="I456" s="46"/>
      <c r="K456" s="46"/>
      <c r="M456" s="46"/>
      <c r="O456" s="46"/>
      <c r="Q456" s="46"/>
      <c r="S456" s="46"/>
      <c r="U456" s="46"/>
      <c r="W456" s="46"/>
      <c r="Y456" s="46"/>
      <c r="AA456" s="46"/>
      <c r="AC456" s="46"/>
      <c r="AE456" s="46"/>
      <c r="AG456" s="46"/>
      <c r="AI456" s="46"/>
      <c r="AK456" s="46"/>
      <c r="AM456" s="46"/>
      <c r="AO456" s="46"/>
      <c r="AQ456" s="46"/>
      <c r="AS456" s="46"/>
      <c r="AU456" s="46"/>
      <c r="AW456" s="46"/>
      <c r="AX456" s="46"/>
      <c r="AY456" s="46"/>
    </row>
    <row r="457" spans="5:51" x14ac:dyDescent="0.2">
      <c r="E457" s="46"/>
      <c r="G457" s="46"/>
      <c r="I457" s="46"/>
      <c r="K457" s="46"/>
      <c r="M457" s="46"/>
      <c r="O457" s="46"/>
      <c r="Q457" s="46"/>
      <c r="S457" s="46"/>
      <c r="U457" s="46"/>
      <c r="W457" s="46"/>
      <c r="Y457" s="46"/>
      <c r="AA457" s="46"/>
      <c r="AC457" s="46"/>
      <c r="AE457" s="46"/>
      <c r="AG457" s="46"/>
      <c r="AI457" s="46"/>
      <c r="AK457" s="46"/>
      <c r="AM457" s="46"/>
      <c r="AO457" s="46"/>
      <c r="AQ457" s="46"/>
      <c r="AS457" s="46"/>
      <c r="AU457" s="46"/>
      <c r="AW457" s="46"/>
      <c r="AX457" s="46"/>
      <c r="AY457" s="46"/>
    </row>
    <row r="458" spans="5:51" x14ac:dyDescent="0.2">
      <c r="E458" s="46"/>
      <c r="G458" s="46"/>
      <c r="I458" s="46"/>
      <c r="K458" s="46"/>
      <c r="M458" s="46"/>
      <c r="O458" s="46"/>
      <c r="Q458" s="46"/>
      <c r="S458" s="46"/>
      <c r="U458" s="46"/>
      <c r="W458" s="46"/>
      <c r="Y458" s="46"/>
      <c r="AA458" s="46"/>
      <c r="AC458" s="46"/>
      <c r="AE458" s="46"/>
      <c r="AG458" s="46"/>
      <c r="AI458" s="46"/>
      <c r="AK458" s="46"/>
      <c r="AM458" s="46"/>
      <c r="AO458" s="46"/>
      <c r="AQ458" s="46"/>
      <c r="AS458" s="46"/>
      <c r="AU458" s="46"/>
      <c r="AW458" s="46"/>
      <c r="AX458" s="46"/>
      <c r="AY458" s="46"/>
    </row>
    <row r="459" spans="5:51" x14ac:dyDescent="0.2">
      <c r="E459" s="46"/>
      <c r="G459" s="46"/>
      <c r="I459" s="46"/>
      <c r="K459" s="46"/>
      <c r="M459" s="46"/>
      <c r="O459" s="46"/>
      <c r="Q459" s="46"/>
      <c r="S459" s="46"/>
      <c r="U459" s="46"/>
      <c r="W459" s="46"/>
      <c r="Y459" s="46"/>
      <c r="AA459" s="46"/>
      <c r="AC459" s="46"/>
      <c r="AE459" s="46"/>
      <c r="AG459" s="46"/>
      <c r="AI459" s="46"/>
      <c r="AK459" s="46"/>
      <c r="AM459" s="46"/>
      <c r="AO459" s="46"/>
      <c r="AQ459" s="46"/>
      <c r="AS459" s="46"/>
      <c r="AU459" s="46"/>
      <c r="AW459" s="46"/>
      <c r="AX459" s="46"/>
      <c r="AY459" s="46"/>
    </row>
    <row r="460" spans="5:51" x14ac:dyDescent="0.2">
      <c r="E460" s="46"/>
      <c r="G460" s="46"/>
      <c r="I460" s="46"/>
      <c r="K460" s="46"/>
      <c r="M460" s="46"/>
      <c r="O460" s="46"/>
      <c r="Q460" s="46"/>
      <c r="S460" s="46"/>
      <c r="U460" s="46"/>
      <c r="W460" s="46"/>
      <c r="Y460" s="46"/>
      <c r="AA460" s="46"/>
      <c r="AC460" s="46"/>
      <c r="AE460" s="46"/>
      <c r="AG460" s="46"/>
      <c r="AI460" s="46"/>
      <c r="AK460" s="46"/>
      <c r="AM460" s="46"/>
      <c r="AO460" s="46"/>
      <c r="AQ460" s="46"/>
      <c r="AS460" s="46"/>
      <c r="AU460" s="46"/>
      <c r="AW460" s="46"/>
      <c r="AX460" s="46"/>
      <c r="AY460" s="46"/>
    </row>
    <row r="461" spans="5:51" x14ac:dyDescent="0.2">
      <c r="E461" s="46"/>
      <c r="G461" s="46"/>
      <c r="I461" s="46"/>
      <c r="K461" s="46"/>
      <c r="M461" s="46"/>
      <c r="O461" s="46"/>
      <c r="Q461" s="46"/>
      <c r="S461" s="46"/>
      <c r="U461" s="46"/>
      <c r="W461" s="46"/>
      <c r="Y461" s="46"/>
      <c r="AA461" s="46"/>
      <c r="AC461" s="46"/>
      <c r="AE461" s="46"/>
      <c r="AG461" s="46"/>
      <c r="AI461" s="46"/>
      <c r="AK461" s="46"/>
      <c r="AM461" s="46"/>
      <c r="AO461" s="46"/>
      <c r="AQ461" s="46"/>
      <c r="AS461" s="46"/>
      <c r="AU461" s="46"/>
      <c r="AW461" s="46"/>
      <c r="AX461" s="46"/>
      <c r="AY461" s="46"/>
    </row>
    <row r="462" spans="5:51" x14ac:dyDescent="0.2">
      <c r="E462" s="46"/>
      <c r="G462" s="46"/>
      <c r="I462" s="46"/>
      <c r="K462" s="46"/>
      <c r="M462" s="46"/>
      <c r="O462" s="46"/>
      <c r="Q462" s="46"/>
      <c r="S462" s="46"/>
      <c r="U462" s="46"/>
      <c r="W462" s="46"/>
      <c r="Y462" s="46"/>
      <c r="AA462" s="46"/>
      <c r="AC462" s="46"/>
      <c r="AE462" s="46"/>
      <c r="AG462" s="46"/>
      <c r="AI462" s="46"/>
      <c r="AK462" s="46"/>
      <c r="AM462" s="46"/>
      <c r="AO462" s="46"/>
      <c r="AQ462" s="46"/>
      <c r="AS462" s="46"/>
      <c r="AU462" s="46"/>
      <c r="AW462" s="46"/>
      <c r="AX462" s="46"/>
      <c r="AY462" s="46"/>
    </row>
    <row r="463" spans="5:51" x14ac:dyDescent="0.2">
      <c r="E463" s="46"/>
      <c r="G463" s="46"/>
      <c r="I463" s="46"/>
      <c r="K463" s="46"/>
      <c r="M463" s="46"/>
      <c r="O463" s="46"/>
      <c r="Q463" s="46"/>
      <c r="S463" s="46"/>
      <c r="U463" s="46"/>
      <c r="W463" s="46"/>
      <c r="Y463" s="46"/>
      <c r="AA463" s="46"/>
      <c r="AC463" s="46"/>
      <c r="AE463" s="46"/>
      <c r="AG463" s="46"/>
      <c r="AI463" s="46"/>
      <c r="AK463" s="46"/>
      <c r="AM463" s="46"/>
      <c r="AO463" s="46"/>
      <c r="AQ463" s="46"/>
      <c r="AS463" s="46"/>
      <c r="AU463" s="46"/>
      <c r="AW463" s="46"/>
      <c r="AX463" s="46"/>
      <c r="AY463" s="46"/>
    </row>
    <row r="464" spans="5:51" x14ac:dyDescent="0.2">
      <c r="E464" s="46"/>
      <c r="G464" s="46"/>
      <c r="I464" s="46"/>
      <c r="K464" s="46"/>
      <c r="M464" s="46"/>
      <c r="O464" s="46"/>
      <c r="Q464" s="46"/>
      <c r="S464" s="46"/>
      <c r="U464" s="46"/>
      <c r="W464" s="46"/>
      <c r="Y464" s="46"/>
      <c r="AA464" s="46"/>
      <c r="AC464" s="46"/>
      <c r="AE464" s="46"/>
      <c r="AG464" s="46"/>
      <c r="AI464" s="46"/>
      <c r="AK464" s="46"/>
      <c r="AM464" s="46"/>
      <c r="AO464" s="46"/>
      <c r="AQ464" s="46"/>
      <c r="AS464" s="46"/>
      <c r="AU464" s="46"/>
      <c r="AW464" s="46"/>
      <c r="AX464" s="46"/>
      <c r="AY464" s="46"/>
    </row>
    <row r="465" spans="5:51" x14ac:dyDescent="0.2">
      <c r="E465" s="46"/>
      <c r="G465" s="46"/>
      <c r="I465" s="46"/>
      <c r="K465" s="46"/>
      <c r="M465" s="46"/>
      <c r="O465" s="46"/>
      <c r="Q465" s="46"/>
      <c r="S465" s="46"/>
      <c r="U465" s="46"/>
      <c r="W465" s="46"/>
      <c r="Y465" s="46"/>
      <c r="AA465" s="46"/>
      <c r="AC465" s="46"/>
      <c r="AE465" s="46"/>
      <c r="AG465" s="46"/>
      <c r="AI465" s="46"/>
      <c r="AK465" s="46"/>
      <c r="AM465" s="46"/>
      <c r="AO465" s="46"/>
      <c r="AQ465" s="46"/>
      <c r="AS465" s="46"/>
      <c r="AU465" s="46"/>
      <c r="AW465" s="46"/>
      <c r="AX465" s="46"/>
      <c r="AY465" s="46"/>
    </row>
    <row r="466" spans="5:51" x14ac:dyDescent="0.2">
      <c r="E466" s="46"/>
      <c r="G466" s="46"/>
      <c r="I466" s="46"/>
      <c r="K466" s="46"/>
      <c r="M466" s="46"/>
      <c r="O466" s="46"/>
      <c r="Q466" s="46"/>
      <c r="S466" s="46"/>
      <c r="U466" s="46"/>
      <c r="W466" s="46"/>
      <c r="Y466" s="46"/>
      <c r="AA466" s="46"/>
      <c r="AC466" s="46"/>
      <c r="AE466" s="46"/>
      <c r="AG466" s="46"/>
      <c r="AI466" s="46"/>
      <c r="AK466" s="46"/>
      <c r="AM466" s="46"/>
      <c r="AO466" s="46"/>
      <c r="AQ466" s="46"/>
      <c r="AS466" s="46"/>
      <c r="AU466" s="46"/>
      <c r="AW466" s="46"/>
      <c r="AX466" s="46"/>
      <c r="AY466" s="46"/>
    </row>
    <row r="467" spans="5:51" x14ac:dyDescent="0.2">
      <c r="E467" s="46"/>
      <c r="G467" s="46"/>
      <c r="I467" s="46"/>
      <c r="K467" s="46"/>
      <c r="M467" s="46"/>
      <c r="O467" s="46"/>
      <c r="Q467" s="46"/>
      <c r="S467" s="46"/>
      <c r="U467" s="46"/>
      <c r="W467" s="46"/>
      <c r="Y467" s="46"/>
      <c r="AA467" s="46"/>
      <c r="AC467" s="46"/>
      <c r="AE467" s="46"/>
      <c r="AG467" s="46"/>
      <c r="AI467" s="46"/>
      <c r="AK467" s="46"/>
      <c r="AM467" s="46"/>
      <c r="AO467" s="46"/>
      <c r="AQ467" s="46"/>
      <c r="AS467" s="46"/>
      <c r="AU467" s="46"/>
      <c r="AW467" s="46"/>
      <c r="AX467" s="46"/>
      <c r="AY467" s="46"/>
    </row>
    <row r="468" spans="5:51" x14ac:dyDescent="0.2">
      <c r="E468" s="46"/>
      <c r="G468" s="46"/>
      <c r="I468" s="46"/>
      <c r="K468" s="46"/>
      <c r="M468" s="46"/>
      <c r="O468" s="46"/>
      <c r="Q468" s="46"/>
      <c r="S468" s="46"/>
      <c r="U468" s="46"/>
      <c r="W468" s="46"/>
      <c r="Y468" s="46"/>
      <c r="AA468" s="46"/>
      <c r="AC468" s="46"/>
      <c r="AE468" s="46"/>
      <c r="AG468" s="46"/>
      <c r="AI468" s="46"/>
      <c r="AK468" s="46"/>
      <c r="AM468" s="46"/>
      <c r="AO468" s="46"/>
      <c r="AQ468" s="46"/>
      <c r="AS468" s="46"/>
      <c r="AU468" s="46"/>
      <c r="AW468" s="46"/>
      <c r="AX468" s="46"/>
      <c r="AY468" s="46"/>
    </row>
    <row r="469" spans="5:51" x14ac:dyDescent="0.2">
      <c r="E469" s="46"/>
      <c r="G469" s="46"/>
      <c r="I469" s="46"/>
      <c r="K469" s="46"/>
      <c r="M469" s="46"/>
      <c r="O469" s="46"/>
      <c r="Q469" s="46"/>
      <c r="S469" s="46"/>
      <c r="U469" s="46"/>
      <c r="W469" s="46"/>
      <c r="Y469" s="46"/>
      <c r="AA469" s="46"/>
      <c r="AC469" s="46"/>
      <c r="AE469" s="46"/>
      <c r="AG469" s="46"/>
      <c r="AI469" s="46"/>
      <c r="AK469" s="46"/>
      <c r="AM469" s="46"/>
      <c r="AO469" s="46"/>
      <c r="AQ469" s="46"/>
      <c r="AS469" s="46"/>
      <c r="AU469" s="46"/>
      <c r="AW469" s="46"/>
      <c r="AX469" s="46"/>
      <c r="AY469" s="46"/>
    </row>
    <row r="470" spans="5:51" x14ac:dyDescent="0.2">
      <c r="E470" s="46"/>
      <c r="G470" s="46"/>
      <c r="I470" s="46"/>
      <c r="K470" s="46"/>
      <c r="M470" s="46"/>
      <c r="O470" s="46"/>
      <c r="Q470" s="46"/>
      <c r="S470" s="46"/>
      <c r="U470" s="46"/>
      <c r="W470" s="46"/>
      <c r="Y470" s="46"/>
      <c r="AA470" s="46"/>
      <c r="AC470" s="46"/>
      <c r="AE470" s="46"/>
      <c r="AG470" s="46"/>
      <c r="AI470" s="46"/>
      <c r="AK470" s="46"/>
      <c r="AM470" s="46"/>
      <c r="AO470" s="46"/>
      <c r="AQ470" s="46"/>
      <c r="AS470" s="46"/>
      <c r="AU470" s="46"/>
      <c r="AW470" s="46"/>
      <c r="AX470" s="46"/>
      <c r="AY470" s="46"/>
    </row>
    <row r="471" spans="5:51" x14ac:dyDescent="0.2">
      <c r="E471" s="46"/>
      <c r="G471" s="46"/>
      <c r="I471" s="46"/>
      <c r="K471" s="46"/>
      <c r="M471" s="46"/>
      <c r="O471" s="46"/>
      <c r="Q471" s="46"/>
      <c r="S471" s="46"/>
      <c r="U471" s="46"/>
      <c r="W471" s="46"/>
      <c r="Y471" s="46"/>
      <c r="AA471" s="46"/>
      <c r="AC471" s="46"/>
      <c r="AE471" s="46"/>
      <c r="AG471" s="46"/>
      <c r="AI471" s="46"/>
      <c r="AK471" s="46"/>
      <c r="AM471" s="46"/>
      <c r="AO471" s="46"/>
      <c r="AQ471" s="46"/>
      <c r="AS471" s="46"/>
      <c r="AU471" s="46"/>
      <c r="AW471" s="46"/>
      <c r="AX471" s="46"/>
      <c r="AY471" s="46"/>
    </row>
    <row r="472" spans="5:51" x14ac:dyDescent="0.2">
      <c r="E472" s="46"/>
      <c r="G472" s="46"/>
      <c r="I472" s="46"/>
      <c r="K472" s="46"/>
      <c r="M472" s="46"/>
      <c r="O472" s="46"/>
      <c r="Q472" s="46"/>
      <c r="S472" s="46"/>
      <c r="U472" s="46"/>
      <c r="W472" s="46"/>
      <c r="Y472" s="46"/>
      <c r="AA472" s="46"/>
      <c r="AC472" s="46"/>
      <c r="AE472" s="46"/>
      <c r="AG472" s="46"/>
      <c r="AI472" s="46"/>
      <c r="AK472" s="46"/>
      <c r="AM472" s="46"/>
      <c r="AO472" s="46"/>
      <c r="AQ472" s="46"/>
      <c r="AS472" s="46"/>
      <c r="AU472" s="46"/>
      <c r="AW472" s="46"/>
      <c r="AX472" s="46"/>
      <c r="AY472" s="46"/>
    </row>
    <row r="473" spans="5:51" x14ac:dyDescent="0.2">
      <c r="E473" s="46"/>
      <c r="G473" s="46"/>
      <c r="I473" s="46"/>
      <c r="K473" s="46"/>
      <c r="M473" s="46"/>
      <c r="O473" s="46"/>
      <c r="Q473" s="46"/>
      <c r="S473" s="46"/>
      <c r="U473" s="46"/>
      <c r="W473" s="46"/>
      <c r="Y473" s="46"/>
      <c r="AA473" s="46"/>
      <c r="AC473" s="46"/>
      <c r="AE473" s="46"/>
      <c r="AG473" s="46"/>
      <c r="AI473" s="46"/>
      <c r="AK473" s="46"/>
      <c r="AM473" s="46"/>
      <c r="AO473" s="46"/>
      <c r="AQ473" s="46"/>
      <c r="AS473" s="46"/>
      <c r="AU473" s="46"/>
      <c r="AW473" s="46"/>
      <c r="AX473" s="46"/>
      <c r="AY473" s="46"/>
    </row>
    <row r="474" spans="5:51" x14ac:dyDescent="0.2">
      <c r="E474" s="46"/>
      <c r="G474" s="46"/>
      <c r="I474" s="46"/>
      <c r="K474" s="46"/>
      <c r="M474" s="46"/>
      <c r="O474" s="46"/>
      <c r="Q474" s="46"/>
      <c r="S474" s="46"/>
      <c r="U474" s="46"/>
      <c r="W474" s="46"/>
      <c r="Y474" s="46"/>
      <c r="AA474" s="46"/>
      <c r="AC474" s="46"/>
      <c r="AE474" s="46"/>
      <c r="AG474" s="46"/>
      <c r="AI474" s="46"/>
      <c r="AK474" s="46"/>
      <c r="AM474" s="46"/>
      <c r="AO474" s="46"/>
      <c r="AQ474" s="46"/>
      <c r="AS474" s="46"/>
      <c r="AU474" s="46"/>
      <c r="AW474" s="46"/>
      <c r="AX474" s="46"/>
      <c r="AY474" s="46"/>
    </row>
    <row r="475" spans="5:51" x14ac:dyDescent="0.2">
      <c r="E475" s="46"/>
      <c r="G475" s="46"/>
      <c r="I475" s="46"/>
      <c r="K475" s="46"/>
      <c r="M475" s="46"/>
      <c r="O475" s="46"/>
      <c r="Q475" s="46"/>
      <c r="S475" s="46"/>
      <c r="U475" s="46"/>
      <c r="W475" s="46"/>
      <c r="Y475" s="46"/>
      <c r="AA475" s="46"/>
      <c r="AC475" s="46"/>
      <c r="AE475" s="46"/>
      <c r="AG475" s="46"/>
      <c r="AI475" s="46"/>
      <c r="AK475" s="46"/>
      <c r="AM475" s="46"/>
      <c r="AO475" s="46"/>
      <c r="AQ475" s="46"/>
      <c r="AS475" s="46"/>
      <c r="AU475" s="46"/>
      <c r="AW475" s="46"/>
      <c r="AX475" s="46"/>
      <c r="AY475" s="46"/>
    </row>
    <row r="476" spans="5:51" x14ac:dyDescent="0.2">
      <c r="E476" s="46"/>
      <c r="G476" s="46"/>
      <c r="I476" s="46"/>
      <c r="K476" s="46"/>
      <c r="M476" s="46"/>
      <c r="O476" s="46"/>
      <c r="Q476" s="46"/>
      <c r="S476" s="46"/>
      <c r="U476" s="46"/>
      <c r="W476" s="46"/>
      <c r="Y476" s="46"/>
      <c r="AA476" s="46"/>
      <c r="AC476" s="46"/>
      <c r="AE476" s="46"/>
      <c r="AG476" s="46"/>
      <c r="AI476" s="46"/>
      <c r="AK476" s="46"/>
      <c r="AM476" s="46"/>
      <c r="AO476" s="46"/>
      <c r="AQ476" s="46"/>
      <c r="AS476" s="46"/>
      <c r="AU476" s="46"/>
      <c r="AW476" s="46"/>
      <c r="AX476" s="46"/>
      <c r="AY476" s="46"/>
    </row>
    <row r="477" spans="5:51" x14ac:dyDescent="0.2">
      <c r="E477" s="46"/>
      <c r="G477" s="46"/>
      <c r="I477" s="46"/>
      <c r="K477" s="46"/>
      <c r="M477" s="46"/>
      <c r="O477" s="46"/>
      <c r="Q477" s="46"/>
      <c r="S477" s="46"/>
      <c r="U477" s="46"/>
      <c r="W477" s="46"/>
      <c r="Y477" s="46"/>
      <c r="AA477" s="46"/>
      <c r="AC477" s="46"/>
      <c r="AE477" s="46"/>
      <c r="AG477" s="46"/>
      <c r="AI477" s="46"/>
      <c r="AK477" s="46"/>
      <c r="AM477" s="46"/>
      <c r="AO477" s="46"/>
      <c r="AQ477" s="46"/>
      <c r="AS477" s="46"/>
      <c r="AU477" s="46"/>
      <c r="AW477" s="46"/>
      <c r="AX477" s="46"/>
      <c r="AY477" s="46"/>
    </row>
    <row r="478" spans="5:51" x14ac:dyDescent="0.2">
      <c r="E478" s="46"/>
      <c r="G478" s="46"/>
      <c r="I478" s="46"/>
      <c r="K478" s="46"/>
      <c r="M478" s="46"/>
      <c r="O478" s="46"/>
      <c r="Q478" s="46"/>
      <c r="S478" s="46"/>
      <c r="U478" s="46"/>
      <c r="W478" s="46"/>
      <c r="Y478" s="46"/>
      <c r="AA478" s="46"/>
      <c r="AC478" s="46"/>
      <c r="AE478" s="46"/>
      <c r="AG478" s="46"/>
      <c r="AI478" s="46"/>
      <c r="AK478" s="46"/>
      <c r="AM478" s="46"/>
      <c r="AO478" s="46"/>
      <c r="AQ478" s="46"/>
      <c r="AS478" s="46"/>
      <c r="AU478" s="46"/>
      <c r="AW478" s="46"/>
      <c r="AX478" s="46"/>
      <c r="AY478" s="46"/>
    </row>
    <row r="479" spans="5:51" x14ac:dyDescent="0.2">
      <c r="E479" s="46"/>
      <c r="G479" s="46"/>
      <c r="I479" s="46"/>
      <c r="K479" s="46"/>
      <c r="M479" s="46"/>
      <c r="O479" s="46"/>
      <c r="Q479" s="46"/>
      <c r="S479" s="46"/>
      <c r="U479" s="46"/>
      <c r="W479" s="46"/>
      <c r="Y479" s="46"/>
      <c r="AA479" s="46"/>
      <c r="AC479" s="46"/>
      <c r="AE479" s="46"/>
      <c r="AG479" s="46"/>
      <c r="AI479" s="46"/>
      <c r="AK479" s="46"/>
      <c r="AM479" s="46"/>
      <c r="AO479" s="46"/>
      <c r="AQ479" s="46"/>
      <c r="AS479" s="46"/>
      <c r="AU479" s="46"/>
      <c r="AW479" s="46"/>
      <c r="AX479" s="46"/>
      <c r="AY479" s="46"/>
    </row>
    <row r="480" spans="5:51" x14ac:dyDescent="0.2">
      <c r="E480" s="46"/>
      <c r="G480" s="46"/>
      <c r="I480" s="46"/>
      <c r="K480" s="46"/>
      <c r="M480" s="46"/>
      <c r="O480" s="46"/>
      <c r="Q480" s="46"/>
      <c r="S480" s="46"/>
      <c r="U480" s="46"/>
      <c r="W480" s="46"/>
      <c r="Y480" s="46"/>
      <c r="AA480" s="46"/>
      <c r="AC480" s="46"/>
      <c r="AE480" s="46"/>
      <c r="AG480" s="46"/>
      <c r="AI480" s="46"/>
      <c r="AK480" s="46"/>
      <c r="AM480" s="46"/>
      <c r="AO480" s="46"/>
      <c r="AQ480" s="46"/>
      <c r="AS480" s="46"/>
      <c r="AU480" s="46"/>
      <c r="AW480" s="46"/>
      <c r="AX480" s="46"/>
      <c r="AY480" s="46"/>
    </row>
    <row r="481" spans="5:51" x14ac:dyDescent="0.2">
      <c r="E481" s="46"/>
      <c r="G481" s="46"/>
      <c r="I481" s="46"/>
      <c r="K481" s="46"/>
      <c r="M481" s="46"/>
      <c r="O481" s="46"/>
      <c r="Q481" s="46"/>
      <c r="S481" s="46"/>
      <c r="U481" s="46"/>
      <c r="W481" s="46"/>
      <c r="Y481" s="46"/>
      <c r="AA481" s="46"/>
      <c r="AC481" s="46"/>
      <c r="AE481" s="46"/>
      <c r="AG481" s="46"/>
      <c r="AI481" s="46"/>
      <c r="AK481" s="46"/>
      <c r="AM481" s="46"/>
      <c r="AO481" s="46"/>
      <c r="AQ481" s="46"/>
      <c r="AS481" s="46"/>
      <c r="AU481" s="46"/>
      <c r="AW481" s="46"/>
      <c r="AX481" s="46"/>
      <c r="AY481" s="46"/>
    </row>
    <row r="482" spans="5:51" x14ac:dyDescent="0.2">
      <c r="E482" s="46"/>
      <c r="G482" s="46"/>
      <c r="I482" s="46"/>
      <c r="K482" s="46"/>
      <c r="M482" s="46"/>
      <c r="O482" s="46"/>
      <c r="Q482" s="46"/>
      <c r="S482" s="46"/>
      <c r="U482" s="46"/>
      <c r="W482" s="46"/>
      <c r="Y482" s="46"/>
      <c r="AA482" s="46"/>
      <c r="AC482" s="46"/>
      <c r="AE482" s="46"/>
      <c r="AG482" s="46"/>
      <c r="AI482" s="46"/>
      <c r="AK482" s="46"/>
      <c r="AM482" s="46"/>
      <c r="AO482" s="46"/>
      <c r="AQ482" s="46"/>
      <c r="AS482" s="46"/>
      <c r="AU482" s="46"/>
      <c r="AW482" s="46"/>
      <c r="AX482" s="46"/>
      <c r="AY482" s="46"/>
    </row>
    <row r="483" spans="5:51" x14ac:dyDescent="0.2">
      <c r="E483" s="46"/>
      <c r="G483" s="46"/>
      <c r="I483" s="46"/>
      <c r="K483" s="46"/>
      <c r="M483" s="46"/>
      <c r="O483" s="46"/>
      <c r="Q483" s="46"/>
      <c r="S483" s="46"/>
      <c r="U483" s="46"/>
      <c r="W483" s="46"/>
      <c r="Y483" s="46"/>
      <c r="AA483" s="46"/>
      <c r="AC483" s="46"/>
      <c r="AE483" s="46"/>
      <c r="AG483" s="46"/>
      <c r="AI483" s="46"/>
      <c r="AK483" s="46"/>
      <c r="AM483" s="46"/>
      <c r="AO483" s="46"/>
      <c r="AQ483" s="46"/>
      <c r="AS483" s="46"/>
      <c r="AU483" s="46"/>
      <c r="AW483" s="46"/>
      <c r="AX483" s="46"/>
      <c r="AY483" s="46"/>
    </row>
    <row r="484" spans="5:51" x14ac:dyDescent="0.2">
      <c r="E484" s="46"/>
      <c r="G484" s="46"/>
      <c r="I484" s="46"/>
      <c r="K484" s="46"/>
      <c r="M484" s="46"/>
      <c r="O484" s="46"/>
      <c r="Q484" s="46"/>
      <c r="S484" s="46"/>
      <c r="U484" s="46"/>
      <c r="W484" s="46"/>
      <c r="Y484" s="46"/>
      <c r="AA484" s="46"/>
      <c r="AC484" s="46"/>
      <c r="AE484" s="46"/>
      <c r="AG484" s="46"/>
      <c r="AI484" s="46"/>
      <c r="AK484" s="46"/>
      <c r="AM484" s="46"/>
      <c r="AO484" s="46"/>
      <c r="AQ484" s="46"/>
      <c r="AS484" s="46"/>
      <c r="AU484" s="46"/>
      <c r="AW484" s="46"/>
      <c r="AX484" s="46"/>
      <c r="AY484" s="46"/>
    </row>
    <row r="485" spans="5:51" x14ac:dyDescent="0.2">
      <c r="E485" s="46"/>
      <c r="G485" s="46"/>
      <c r="I485" s="46"/>
      <c r="K485" s="46"/>
      <c r="M485" s="46"/>
      <c r="O485" s="46"/>
      <c r="Q485" s="46"/>
      <c r="S485" s="46"/>
      <c r="U485" s="46"/>
      <c r="W485" s="46"/>
      <c r="Y485" s="46"/>
      <c r="AA485" s="46"/>
      <c r="AC485" s="46"/>
      <c r="AE485" s="46"/>
      <c r="AG485" s="46"/>
      <c r="AI485" s="46"/>
      <c r="AK485" s="46"/>
      <c r="AM485" s="46"/>
      <c r="AO485" s="46"/>
      <c r="AQ485" s="46"/>
      <c r="AS485" s="46"/>
      <c r="AU485" s="46"/>
      <c r="AW485" s="46"/>
      <c r="AX485" s="46"/>
      <c r="AY485" s="46"/>
    </row>
    <row r="486" spans="5:51" x14ac:dyDescent="0.2">
      <c r="E486" s="46"/>
      <c r="G486" s="46"/>
      <c r="I486" s="46"/>
      <c r="K486" s="46"/>
      <c r="M486" s="46"/>
      <c r="O486" s="46"/>
      <c r="Q486" s="46"/>
      <c r="S486" s="46"/>
      <c r="U486" s="46"/>
      <c r="W486" s="46"/>
      <c r="Y486" s="46"/>
      <c r="AA486" s="46"/>
      <c r="AC486" s="46"/>
      <c r="AE486" s="46"/>
      <c r="AG486" s="46"/>
      <c r="AI486" s="46"/>
      <c r="AK486" s="46"/>
      <c r="AM486" s="46"/>
      <c r="AO486" s="46"/>
      <c r="AQ486" s="46"/>
      <c r="AS486" s="46"/>
      <c r="AU486" s="46"/>
      <c r="AW486" s="46"/>
      <c r="AX486" s="46"/>
      <c r="AY486" s="46"/>
    </row>
    <row r="487" spans="5:51" x14ac:dyDescent="0.2">
      <c r="E487" s="46"/>
      <c r="G487" s="46"/>
      <c r="I487" s="46"/>
      <c r="K487" s="46"/>
      <c r="M487" s="46"/>
      <c r="O487" s="46"/>
      <c r="Q487" s="46"/>
      <c r="S487" s="46"/>
      <c r="U487" s="46"/>
      <c r="W487" s="46"/>
      <c r="Y487" s="46"/>
      <c r="AA487" s="46"/>
      <c r="AC487" s="46"/>
      <c r="AE487" s="46"/>
      <c r="AG487" s="46"/>
      <c r="AI487" s="46"/>
      <c r="AK487" s="46"/>
      <c r="AM487" s="46"/>
      <c r="AO487" s="46"/>
      <c r="AQ487" s="46"/>
      <c r="AS487" s="46"/>
      <c r="AU487" s="46"/>
      <c r="AW487" s="46"/>
      <c r="AX487" s="46"/>
      <c r="AY487" s="46"/>
    </row>
    <row r="488" spans="5:51" x14ac:dyDescent="0.2">
      <c r="E488" s="46"/>
      <c r="G488" s="46"/>
      <c r="I488" s="46"/>
      <c r="K488" s="46"/>
      <c r="M488" s="46"/>
      <c r="O488" s="46"/>
      <c r="Q488" s="46"/>
      <c r="S488" s="46"/>
      <c r="U488" s="46"/>
      <c r="W488" s="46"/>
      <c r="Y488" s="46"/>
      <c r="AA488" s="46"/>
      <c r="AC488" s="46"/>
      <c r="AE488" s="46"/>
      <c r="AG488" s="46"/>
      <c r="AI488" s="46"/>
      <c r="AK488" s="46"/>
      <c r="AM488" s="46"/>
      <c r="AO488" s="46"/>
      <c r="AQ488" s="46"/>
      <c r="AS488" s="46"/>
      <c r="AU488" s="46"/>
      <c r="AW488" s="46"/>
      <c r="AX488" s="46"/>
      <c r="AY488" s="46"/>
    </row>
    <row r="489" spans="5:51" x14ac:dyDescent="0.2">
      <c r="E489" s="46"/>
      <c r="G489" s="46"/>
      <c r="I489" s="46"/>
      <c r="K489" s="46"/>
      <c r="M489" s="46"/>
      <c r="O489" s="46"/>
      <c r="Q489" s="46"/>
      <c r="S489" s="46"/>
      <c r="U489" s="46"/>
      <c r="W489" s="46"/>
      <c r="Y489" s="46"/>
      <c r="AA489" s="46"/>
      <c r="AC489" s="46"/>
      <c r="AE489" s="46"/>
      <c r="AG489" s="46"/>
      <c r="AI489" s="46"/>
      <c r="AK489" s="46"/>
      <c r="AM489" s="46"/>
      <c r="AO489" s="46"/>
      <c r="AQ489" s="46"/>
      <c r="AS489" s="46"/>
      <c r="AU489" s="46"/>
      <c r="AW489" s="46"/>
      <c r="AX489" s="46"/>
      <c r="AY489" s="46"/>
    </row>
    <row r="490" spans="5:51" x14ac:dyDescent="0.2">
      <c r="E490" s="46"/>
      <c r="G490" s="46"/>
      <c r="I490" s="46"/>
      <c r="K490" s="46"/>
      <c r="M490" s="46"/>
      <c r="O490" s="46"/>
      <c r="Q490" s="46"/>
      <c r="S490" s="46"/>
      <c r="U490" s="46"/>
      <c r="W490" s="46"/>
      <c r="Y490" s="46"/>
      <c r="AA490" s="46"/>
      <c r="AC490" s="46"/>
      <c r="AE490" s="46"/>
      <c r="AG490" s="46"/>
      <c r="AI490" s="46"/>
      <c r="AK490" s="46"/>
      <c r="AM490" s="46"/>
      <c r="AO490" s="46"/>
      <c r="AQ490" s="46"/>
      <c r="AS490" s="46"/>
      <c r="AU490" s="46"/>
      <c r="AW490" s="46"/>
      <c r="AX490" s="46"/>
      <c r="AY490" s="46"/>
    </row>
    <row r="491" spans="5:51" x14ac:dyDescent="0.2">
      <c r="E491" s="46"/>
      <c r="G491" s="46"/>
      <c r="I491" s="46"/>
      <c r="K491" s="46"/>
      <c r="M491" s="46"/>
      <c r="O491" s="46"/>
      <c r="Q491" s="46"/>
      <c r="S491" s="46"/>
      <c r="U491" s="46"/>
      <c r="W491" s="46"/>
      <c r="Y491" s="46"/>
      <c r="AA491" s="46"/>
      <c r="AC491" s="46"/>
      <c r="AE491" s="46"/>
      <c r="AG491" s="46"/>
      <c r="AI491" s="46"/>
      <c r="AK491" s="46"/>
      <c r="AM491" s="46"/>
      <c r="AO491" s="46"/>
      <c r="AQ491" s="46"/>
      <c r="AS491" s="46"/>
      <c r="AU491" s="46"/>
      <c r="AW491" s="46"/>
      <c r="AX491" s="46"/>
      <c r="AY491" s="46"/>
    </row>
    <row r="492" spans="5:51" x14ac:dyDescent="0.2">
      <c r="E492" s="46"/>
      <c r="G492" s="46"/>
      <c r="I492" s="46"/>
      <c r="K492" s="46"/>
      <c r="M492" s="46"/>
      <c r="O492" s="46"/>
      <c r="Q492" s="46"/>
      <c r="S492" s="46"/>
      <c r="U492" s="46"/>
      <c r="W492" s="46"/>
      <c r="Y492" s="46"/>
      <c r="AA492" s="46"/>
      <c r="AC492" s="46"/>
      <c r="AE492" s="46"/>
      <c r="AG492" s="46"/>
      <c r="AI492" s="46"/>
      <c r="AK492" s="46"/>
      <c r="AM492" s="46"/>
      <c r="AO492" s="46"/>
      <c r="AQ492" s="46"/>
      <c r="AS492" s="46"/>
      <c r="AU492" s="46"/>
      <c r="AW492" s="46"/>
      <c r="AX492" s="46"/>
      <c r="AY492" s="46"/>
    </row>
    <row r="493" spans="5:51" x14ac:dyDescent="0.2">
      <c r="E493" s="46"/>
      <c r="G493" s="46"/>
      <c r="I493" s="46"/>
      <c r="K493" s="46"/>
      <c r="M493" s="46"/>
      <c r="O493" s="46"/>
      <c r="Q493" s="46"/>
      <c r="S493" s="46"/>
      <c r="U493" s="46"/>
      <c r="W493" s="46"/>
      <c r="Y493" s="46"/>
      <c r="AA493" s="46"/>
      <c r="AC493" s="46"/>
      <c r="AE493" s="46"/>
      <c r="AG493" s="46"/>
      <c r="AI493" s="46"/>
      <c r="AK493" s="46"/>
      <c r="AM493" s="46"/>
      <c r="AO493" s="46"/>
      <c r="AQ493" s="46"/>
      <c r="AS493" s="46"/>
      <c r="AU493" s="46"/>
      <c r="AW493" s="46"/>
      <c r="AX493" s="46"/>
      <c r="AY493" s="46"/>
    </row>
    <row r="494" spans="5:51" x14ac:dyDescent="0.2">
      <c r="E494" s="46"/>
      <c r="G494" s="46"/>
      <c r="I494" s="46"/>
      <c r="K494" s="46"/>
      <c r="M494" s="46"/>
      <c r="O494" s="46"/>
      <c r="Q494" s="46"/>
      <c r="S494" s="46"/>
      <c r="U494" s="46"/>
      <c r="W494" s="46"/>
      <c r="Y494" s="46"/>
      <c r="AA494" s="46"/>
      <c r="AC494" s="46"/>
      <c r="AE494" s="46"/>
      <c r="AG494" s="46"/>
      <c r="AI494" s="46"/>
      <c r="AK494" s="46"/>
      <c r="AM494" s="46"/>
      <c r="AO494" s="46"/>
      <c r="AQ494" s="46"/>
      <c r="AS494" s="46"/>
      <c r="AU494" s="46"/>
      <c r="AW494" s="46"/>
      <c r="AX494" s="46"/>
      <c r="AY494" s="46"/>
    </row>
    <row r="495" spans="5:51" x14ac:dyDescent="0.2">
      <c r="E495" s="46"/>
      <c r="G495" s="46"/>
      <c r="I495" s="46"/>
      <c r="K495" s="46"/>
      <c r="M495" s="46"/>
      <c r="O495" s="46"/>
      <c r="Q495" s="46"/>
      <c r="S495" s="46"/>
      <c r="U495" s="46"/>
      <c r="W495" s="46"/>
      <c r="Y495" s="46"/>
      <c r="AA495" s="46"/>
      <c r="AC495" s="46"/>
      <c r="AE495" s="46"/>
      <c r="AG495" s="46"/>
      <c r="AI495" s="46"/>
      <c r="AK495" s="46"/>
      <c r="AM495" s="46"/>
      <c r="AO495" s="46"/>
      <c r="AQ495" s="46"/>
      <c r="AS495" s="46"/>
      <c r="AU495" s="46"/>
      <c r="AW495" s="46"/>
      <c r="AX495" s="46"/>
      <c r="AY495" s="46"/>
    </row>
    <row r="496" spans="5:51" x14ac:dyDescent="0.2">
      <c r="E496" s="46"/>
      <c r="G496" s="46"/>
      <c r="I496" s="46"/>
      <c r="K496" s="46"/>
      <c r="M496" s="46"/>
      <c r="O496" s="46"/>
      <c r="Q496" s="46"/>
      <c r="S496" s="46"/>
      <c r="U496" s="46"/>
      <c r="W496" s="46"/>
      <c r="Y496" s="46"/>
      <c r="AA496" s="46"/>
      <c r="AC496" s="46"/>
      <c r="AE496" s="46"/>
      <c r="AG496" s="46"/>
      <c r="AI496" s="46"/>
      <c r="AK496" s="46"/>
      <c r="AM496" s="46"/>
      <c r="AO496" s="46"/>
      <c r="AQ496" s="46"/>
      <c r="AS496" s="46"/>
      <c r="AU496" s="46"/>
      <c r="AW496" s="46"/>
      <c r="AX496" s="46"/>
      <c r="AY496" s="46"/>
    </row>
    <row r="497" spans="5:51" x14ac:dyDescent="0.2">
      <c r="E497" s="46"/>
      <c r="G497" s="46"/>
      <c r="I497" s="46"/>
      <c r="K497" s="46"/>
      <c r="M497" s="46"/>
      <c r="O497" s="46"/>
      <c r="Q497" s="46"/>
      <c r="S497" s="46"/>
      <c r="U497" s="46"/>
      <c r="W497" s="46"/>
      <c r="Y497" s="46"/>
      <c r="AA497" s="46"/>
      <c r="AC497" s="46"/>
      <c r="AE497" s="46"/>
      <c r="AG497" s="46"/>
      <c r="AI497" s="46"/>
      <c r="AK497" s="46"/>
      <c r="AM497" s="46"/>
      <c r="AO497" s="46"/>
      <c r="AQ497" s="46"/>
      <c r="AS497" s="46"/>
      <c r="AU497" s="46"/>
      <c r="AW497" s="46"/>
      <c r="AX497" s="46"/>
      <c r="AY497" s="46"/>
    </row>
    <row r="498" spans="5:51" x14ac:dyDescent="0.2">
      <c r="E498" s="46"/>
      <c r="G498" s="46"/>
      <c r="I498" s="46"/>
      <c r="K498" s="46"/>
      <c r="M498" s="46"/>
      <c r="O498" s="46"/>
      <c r="Q498" s="46"/>
      <c r="S498" s="46"/>
      <c r="U498" s="46"/>
      <c r="W498" s="46"/>
      <c r="Y498" s="46"/>
      <c r="AA498" s="46"/>
      <c r="AC498" s="46"/>
      <c r="AE498" s="46"/>
      <c r="AG498" s="46"/>
      <c r="AI498" s="46"/>
      <c r="AK498" s="46"/>
      <c r="AM498" s="46"/>
      <c r="AO498" s="46"/>
      <c r="AQ498" s="46"/>
      <c r="AS498" s="46"/>
      <c r="AU498" s="46"/>
      <c r="AW498" s="46"/>
      <c r="AX498" s="46"/>
      <c r="AY498" s="46"/>
    </row>
    <row r="499" spans="5:51" x14ac:dyDescent="0.2">
      <c r="E499" s="46"/>
      <c r="G499" s="46"/>
      <c r="I499" s="46"/>
      <c r="K499" s="46"/>
      <c r="M499" s="46"/>
      <c r="O499" s="46"/>
      <c r="Q499" s="46"/>
      <c r="S499" s="46"/>
      <c r="U499" s="46"/>
      <c r="W499" s="46"/>
      <c r="Y499" s="46"/>
      <c r="AA499" s="46"/>
      <c r="AC499" s="46"/>
      <c r="AE499" s="46"/>
      <c r="AG499" s="46"/>
      <c r="AI499" s="46"/>
      <c r="AK499" s="46"/>
      <c r="AM499" s="46"/>
      <c r="AO499" s="46"/>
      <c r="AQ499" s="46"/>
      <c r="AS499" s="46"/>
      <c r="AU499" s="46"/>
      <c r="AW499" s="46"/>
      <c r="AX499" s="46"/>
      <c r="AY499" s="46"/>
    </row>
    <row r="500" spans="5:51" x14ac:dyDescent="0.2">
      <c r="E500" s="46"/>
      <c r="G500" s="46"/>
      <c r="I500" s="46"/>
      <c r="K500" s="46"/>
      <c r="M500" s="46"/>
      <c r="O500" s="46"/>
      <c r="Q500" s="46"/>
      <c r="S500" s="46"/>
      <c r="U500" s="46"/>
      <c r="W500" s="46"/>
      <c r="Y500" s="46"/>
      <c r="AA500" s="46"/>
      <c r="AC500" s="46"/>
      <c r="AE500" s="46"/>
      <c r="AG500" s="46"/>
      <c r="AI500" s="46"/>
      <c r="AK500" s="46"/>
      <c r="AM500" s="46"/>
      <c r="AO500" s="46"/>
      <c r="AQ500" s="46"/>
      <c r="AS500" s="46"/>
      <c r="AU500" s="46"/>
      <c r="AW500" s="46"/>
      <c r="AX500" s="46"/>
      <c r="AY500" s="46"/>
    </row>
    <row r="501" spans="5:51" x14ac:dyDescent="0.2">
      <c r="E501" s="46"/>
      <c r="G501" s="46"/>
      <c r="I501" s="46"/>
      <c r="K501" s="46"/>
      <c r="M501" s="46"/>
      <c r="O501" s="46"/>
      <c r="Q501" s="46"/>
      <c r="S501" s="46"/>
      <c r="U501" s="46"/>
      <c r="W501" s="46"/>
      <c r="Y501" s="46"/>
      <c r="AA501" s="46"/>
      <c r="AC501" s="46"/>
      <c r="AE501" s="46"/>
      <c r="AG501" s="46"/>
      <c r="AI501" s="46"/>
      <c r="AK501" s="46"/>
      <c r="AM501" s="46"/>
      <c r="AO501" s="46"/>
      <c r="AQ501" s="46"/>
      <c r="AS501" s="46"/>
      <c r="AU501" s="46"/>
      <c r="AW501" s="46"/>
      <c r="AX501" s="46"/>
      <c r="AY501" s="46"/>
    </row>
    <row r="502" spans="5:51" x14ac:dyDescent="0.2">
      <c r="E502" s="46"/>
      <c r="G502" s="46"/>
      <c r="I502" s="46"/>
      <c r="K502" s="46"/>
      <c r="M502" s="46"/>
      <c r="O502" s="46"/>
      <c r="Q502" s="46"/>
      <c r="S502" s="46"/>
      <c r="U502" s="46"/>
      <c r="W502" s="46"/>
      <c r="Y502" s="46"/>
      <c r="AA502" s="46"/>
      <c r="AC502" s="46"/>
      <c r="AE502" s="46"/>
      <c r="AG502" s="46"/>
      <c r="AI502" s="46"/>
      <c r="AK502" s="46"/>
      <c r="AM502" s="46"/>
      <c r="AO502" s="46"/>
      <c r="AQ502" s="46"/>
      <c r="AS502" s="46"/>
      <c r="AU502" s="46"/>
      <c r="AW502" s="46"/>
      <c r="AX502" s="46"/>
      <c r="AY502" s="46"/>
    </row>
    <row r="503" spans="5:51" x14ac:dyDescent="0.2">
      <c r="E503" s="46"/>
      <c r="G503" s="46"/>
      <c r="I503" s="46"/>
      <c r="K503" s="46"/>
      <c r="M503" s="46"/>
      <c r="O503" s="46"/>
      <c r="Q503" s="46"/>
      <c r="S503" s="46"/>
      <c r="U503" s="46"/>
      <c r="W503" s="46"/>
      <c r="Y503" s="46"/>
      <c r="AA503" s="46"/>
      <c r="AC503" s="46"/>
      <c r="AE503" s="46"/>
      <c r="AG503" s="46"/>
      <c r="AI503" s="46"/>
      <c r="AK503" s="46"/>
      <c r="AM503" s="46"/>
      <c r="AO503" s="46"/>
      <c r="AQ503" s="46"/>
      <c r="AS503" s="46"/>
      <c r="AU503" s="46"/>
      <c r="AW503" s="46"/>
      <c r="AX503" s="46"/>
      <c r="AY503" s="46"/>
    </row>
    <row r="504" spans="5:51" x14ac:dyDescent="0.2">
      <c r="E504" s="46"/>
      <c r="G504" s="46"/>
      <c r="I504" s="46"/>
      <c r="K504" s="46"/>
      <c r="M504" s="46"/>
      <c r="O504" s="46"/>
      <c r="Q504" s="46"/>
      <c r="S504" s="46"/>
      <c r="U504" s="46"/>
      <c r="W504" s="46"/>
      <c r="Y504" s="46"/>
      <c r="AA504" s="46"/>
      <c r="AC504" s="46"/>
      <c r="AE504" s="46"/>
      <c r="AG504" s="46"/>
      <c r="AI504" s="46"/>
      <c r="AK504" s="46"/>
      <c r="AM504" s="46"/>
      <c r="AO504" s="46"/>
      <c r="AQ504" s="46"/>
      <c r="AS504" s="46"/>
      <c r="AU504" s="46"/>
      <c r="AW504" s="46"/>
      <c r="AX504" s="46"/>
      <c r="AY504" s="46"/>
    </row>
    <row r="505" spans="5:51" x14ac:dyDescent="0.2">
      <c r="E505" s="46"/>
      <c r="G505" s="46"/>
      <c r="I505" s="46"/>
      <c r="K505" s="46"/>
      <c r="M505" s="46"/>
      <c r="O505" s="46"/>
      <c r="Q505" s="46"/>
      <c r="S505" s="46"/>
      <c r="U505" s="46"/>
      <c r="W505" s="46"/>
      <c r="Y505" s="46"/>
      <c r="AA505" s="46"/>
      <c r="AC505" s="46"/>
      <c r="AE505" s="46"/>
      <c r="AG505" s="46"/>
      <c r="AI505" s="46"/>
      <c r="AK505" s="46"/>
      <c r="AM505" s="46"/>
      <c r="AO505" s="46"/>
      <c r="AQ505" s="46"/>
      <c r="AS505" s="46"/>
      <c r="AU505" s="46"/>
      <c r="AW505" s="46"/>
      <c r="AX505" s="46"/>
      <c r="AY505" s="46"/>
    </row>
    <row r="506" spans="5:51" x14ac:dyDescent="0.2">
      <c r="E506" s="46"/>
      <c r="G506" s="46"/>
      <c r="I506" s="46"/>
      <c r="K506" s="46"/>
      <c r="M506" s="46"/>
      <c r="O506" s="46"/>
      <c r="Q506" s="46"/>
      <c r="S506" s="46"/>
      <c r="U506" s="46"/>
      <c r="W506" s="46"/>
      <c r="Y506" s="46"/>
      <c r="AA506" s="46"/>
      <c r="AC506" s="46"/>
      <c r="AE506" s="46"/>
      <c r="AG506" s="46"/>
      <c r="AI506" s="46"/>
      <c r="AK506" s="46"/>
      <c r="AM506" s="46"/>
      <c r="AO506" s="46"/>
      <c r="AQ506" s="46"/>
      <c r="AS506" s="46"/>
      <c r="AU506" s="46"/>
      <c r="AW506" s="46"/>
      <c r="AX506" s="46"/>
      <c r="AY506" s="46"/>
    </row>
    <row r="507" spans="5:51" x14ac:dyDescent="0.2">
      <c r="E507" s="46"/>
      <c r="G507" s="46"/>
      <c r="I507" s="46"/>
      <c r="K507" s="46"/>
      <c r="M507" s="46"/>
      <c r="O507" s="46"/>
      <c r="Q507" s="46"/>
      <c r="S507" s="46"/>
      <c r="U507" s="46"/>
      <c r="W507" s="46"/>
      <c r="Y507" s="46"/>
      <c r="AA507" s="46"/>
      <c r="AC507" s="46"/>
      <c r="AE507" s="46"/>
      <c r="AG507" s="46"/>
      <c r="AI507" s="46"/>
      <c r="AK507" s="46"/>
      <c r="AM507" s="46"/>
      <c r="AO507" s="46"/>
      <c r="AQ507" s="46"/>
      <c r="AS507" s="46"/>
      <c r="AU507" s="46"/>
      <c r="AW507" s="46"/>
      <c r="AX507" s="46"/>
      <c r="AY507" s="46"/>
    </row>
    <row r="508" spans="5:51" x14ac:dyDescent="0.2">
      <c r="E508" s="46"/>
      <c r="G508" s="46"/>
      <c r="I508" s="46"/>
      <c r="K508" s="46"/>
      <c r="M508" s="46"/>
      <c r="O508" s="46"/>
      <c r="Q508" s="46"/>
      <c r="S508" s="46"/>
      <c r="U508" s="46"/>
      <c r="W508" s="46"/>
      <c r="Y508" s="46"/>
      <c r="AA508" s="46"/>
      <c r="AC508" s="46"/>
      <c r="AE508" s="46"/>
      <c r="AG508" s="46"/>
      <c r="AI508" s="46"/>
      <c r="AK508" s="46"/>
      <c r="AM508" s="46"/>
      <c r="AO508" s="46"/>
      <c r="AQ508" s="46"/>
      <c r="AS508" s="46"/>
      <c r="AU508" s="46"/>
      <c r="AW508" s="46"/>
      <c r="AX508" s="46"/>
      <c r="AY508" s="46"/>
    </row>
    <row r="509" spans="5:51" x14ac:dyDescent="0.2">
      <c r="E509" s="46"/>
      <c r="G509" s="46"/>
      <c r="I509" s="46"/>
      <c r="K509" s="46"/>
      <c r="M509" s="46"/>
      <c r="O509" s="46"/>
      <c r="Q509" s="46"/>
      <c r="S509" s="46"/>
      <c r="U509" s="46"/>
      <c r="W509" s="46"/>
      <c r="Y509" s="46"/>
      <c r="AA509" s="46"/>
      <c r="AC509" s="46"/>
      <c r="AE509" s="46"/>
      <c r="AG509" s="46"/>
      <c r="AI509" s="46"/>
      <c r="AK509" s="46"/>
      <c r="AM509" s="46"/>
      <c r="AO509" s="46"/>
      <c r="AQ509" s="46"/>
      <c r="AS509" s="46"/>
      <c r="AU509" s="46"/>
      <c r="AW509" s="46"/>
      <c r="AX509" s="46"/>
      <c r="AY509" s="46"/>
    </row>
    <row r="510" spans="5:51" x14ac:dyDescent="0.2">
      <c r="E510" s="46"/>
      <c r="G510" s="46"/>
      <c r="I510" s="46"/>
      <c r="K510" s="46"/>
      <c r="M510" s="46"/>
      <c r="O510" s="46"/>
      <c r="Q510" s="46"/>
      <c r="S510" s="46"/>
      <c r="U510" s="46"/>
      <c r="W510" s="46"/>
      <c r="Y510" s="46"/>
      <c r="AA510" s="46"/>
      <c r="AC510" s="46"/>
      <c r="AE510" s="46"/>
      <c r="AG510" s="46"/>
      <c r="AI510" s="46"/>
      <c r="AK510" s="46"/>
      <c r="AM510" s="46"/>
      <c r="AO510" s="46"/>
      <c r="AQ510" s="46"/>
      <c r="AS510" s="46"/>
      <c r="AU510" s="46"/>
      <c r="AW510" s="46"/>
      <c r="AX510" s="46"/>
      <c r="AY510" s="46"/>
    </row>
    <row r="511" spans="5:51" x14ac:dyDescent="0.2">
      <c r="E511" s="46"/>
      <c r="G511" s="46"/>
      <c r="I511" s="46"/>
      <c r="K511" s="46"/>
      <c r="M511" s="46"/>
      <c r="O511" s="46"/>
      <c r="Q511" s="46"/>
      <c r="S511" s="46"/>
      <c r="U511" s="46"/>
      <c r="W511" s="46"/>
      <c r="Y511" s="46"/>
      <c r="AA511" s="46"/>
      <c r="AC511" s="46"/>
      <c r="AE511" s="46"/>
      <c r="AG511" s="46"/>
      <c r="AI511" s="46"/>
      <c r="AK511" s="46"/>
      <c r="AM511" s="46"/>
      <c r="AO511" s="46"/>
      <c r="AQ511" s="46"/>
      <c r="AS511" s="46"/>
      <c r="AU511" s="46"/>
      <c r="AW511" s="46"/>
      <c r="AX511" s="46"/>
      <c r="AY511" s="46"/>
    </row>
    <row r="512" spans="5:51" x14ac:dyDescent="0.2">
      <c r="E512" s="46"/>
      <c r="G512" s="46"/>
      <c r="I512" s="46"/>
      <c r="K512" s="46"/>
      <c r="M512" s="46"/>
      <c r="O512" s="46"/>
      <c r="Q512" s="46"/>
      <c r="S512" s="46"/>
      <c r="U512" s="46"/>
      <c r="W512" s="46"/>
      <c r="Y512" s="46"/>
      <c r="AA512" s="46"/>
      <c r="AC512" s="46"/>
      <c r="AE512" s="46"/>
      <c r="AG512" s="46"/>
      <c r="AI512" s="46"/>
      <c r="AK512" s="46"/>
      <c r="AM512" s="46"/>
      <c r="AO512" s="46"/>
      <c r="AQ512" s="46"/>
      <c r="AS512" s="46"/>
      <c r="AU512" s="46"/>
      <c r="AW512" s="46"/>
      <c r="AX512" s="46"/>
      <c r="AY512" s="46"/>
    </row>
    <row r="513" spans="5:51" x14ac:dyDescent="0.2">
      <c r="E513" s="46"/>
      <c r="G513" s="46"/>
      <c r="I513" s="46"/>
      <c r="K513" s="46"/>
      <c r="M513" s="46"/>
      <c r="O513" s="46"/>
      <c r="Q513" s="46"/>
      <c r="S513" s="46"/>
      <c r="U513" s="46"/>
      <c r="W513" s="46"/>
      <c r="Y513" s="46"/>
      <c r="AA513" s="46"/>
      <c r="AC513" s="46"/>
      <c r="AE513" s="46"/>
      <c r="AG513" s="46"/>
      <c r="AI513" s="46"/>
      <c r="AK513" s="46"/>
      <c r="AM513" s="46"/>
      <c r="AO513" s="46"/>
      <c r="AQ513" s="46"/>
      <c r="AS513" s="46"/>
      <c r="AU513" s="46"/>
      <c r="AW513" s="46"/>
      <c r="AX513" s="46"/>
      <c r="AY513" s="46"/>
    </row>
    <row r="514" spans="5:51" x14ac:dyDescent="0.2">
      <c r="E514" s="46"/>
      <c r="G514" s="46"/>
      <c r="I514" s="46"/>
      <c r="K514" s="46"/>
      <c r="M514" s="46"/>
      <c r="O514" s="46"/>
      <c r="Q514" s="46"/>
      <c r="S514" s="46"/>
      <c r="U514" s="46"/>
      <c r="W514" s="46"/>
      <c r="Y514" s="46"/>
      <c r="AA514" s="46"/>
      <c r="AC514" s="46"/>
      <c r="AE514" s="46"/>
      <c r="AG514" s="46"/>
      <c r="AI514" s="46"/>
      <c r="AK514" s="46"/>
      <c r="AM514" s="46"/>
      <c r="AO514" s="46"/>
      <c r="AQ514" s="46"/>
      <c r="AS514" s="46"/>
      <c r="AU514" s="46"/>
      <c r="AW514" s="46"/>
      <c r="AX514" s="46"/>
      <c r="AY514" s="46"/>
    </row>
    <row r="515" spans="5:51" x14ac:dyDescent="0.2">
      <c r="E515" s="46"/>
      <c r="G515" s="46"/>
      <c r="I515" s="46"/>
      <c r="K515" s="46"/>
      <c r="M515" s="46"/>
      <c r="O515" s="46"/>
      <c r="Q515" s="46"/>
      <c r="S515" s="46"/>
      <c r="U515" s="46"/>
      <c r="W515" s="46"/>
      <c r="Y515" s="46"/>
      <c r="AA515" s="46"/>
      <c r="AC515" s="46"/>
      <c r="AE515" s="46"/>
      <c r="AG515" s="46"/>
      <c r="AI515" s="46"/>
      <c r="AK515" s="46"/>
      <c r="AM515" s="46"/>
      <c r="AO515" s="46"/>
      <c r="AQ515" s="46"/>
      <c r="AS515" s="46"/>
      <c r="AU515" s="46"/>
      <c r="AW515" s="46"/>
      <c r="AX515" s="46"/>
      <c r="AY515" s="46"/>
    </row>
    <row r="516" spans="5:51" x14ac:dyDescent="0.2">
      <c r="E516" s="46"/>
      <c r="G516" s="46"/>
      <c r="I516" s="46"/>
      <c r="K516" s="46"/>
      <c r="M516" s="46"/>
      <c r="O516" s="46"/>
      <c r="Q516" s="46"/>
      <c r="S516" s="46"/>
      <c r="U516" s="46"/>
      <c r="W516" s="46"/>
      <c r="Y516" s="46"/>
      <c r="AA516" s="46"/>
      <c r="AC516" s="46"/>
      <c r="AE516" s="46"/>
      <c r="AG516" s="46"/>
      <c r="AI516" s="46"/>
      <c r="AK516" s="46"/>
      <c r="AM516" s="46"/>
      <c r="AO516" s="46"/>
      <c r="AQ516" s="46"/>
      <c r="AS516" s="46"/>
      <c r="AU516" s="46"/>
      <c r="AW516" s="46"/>
      <c r="AX516" s="46"/>
      <c r="AY516" s="46"/>
    </row>
    <row r="517" spans="5:51" x14ac:dyDescent="0.2">
      <c r="E517" s="46"/>
      <c r="G517" s="46"/>
      <c r="I517" s="46"/>
      <c r="K517" s="46"/>
      <c r="M517" s="46"/>
      <c r="O517" s="46"/>
      <c r="Q517" s="46"/>
      <c r="S517" s="46"/>
      <c r="U517" s="46"/>
      <c r="W517" s="46"/>
      <c r="Y517" s="46"/>
      <c r="AA517" s="46"/>
      <c r="AC517" s="46"/>
      <c r="AE517" s="46"/>
      <c r="AG517" s="46"/>
      <c r="AI517" s="46"/>
      <c r="AK517" s="46"/>
      <c r="AM517" s="46"/>
      <c r="AO517" s="46"/>
      <c r="AQ517" s="46"/>
      <c r="AS517" s="46"/>
      <c r="AU517" s="46"/>
      <c r="AW517" s="46"/>
      <c r="AX517" s="46"/>
      <c r="AY517" s="46"/>
    </row>
    <row r="518" spans="5:51" x14ac:dyDescent="0.2">
      <c r="E518" s="46"/>
      <c r="G518" s="46"/>
      <c r="I518" s="46"/>
      <c r="K518" s="46"/>
      <c r="M518" s="46"/>
      <c r="O518" s="46"/>
      <c r="Q518" s="46"/>
      <c r="S518" s="46"/>
      <c r="U518" s="46"/>
      <c r="W518" s="46"/>
      <c r="Y518" s="46"/>
      <c r="AA518" s="46"/>
      <c r="AC518" s="46"/>
      <c r="AE518" s="46"/>
      <c r="AG518" s="46"/>
      <c r="AI518" s="46"/>
      <c r="AK518" s="46"/>
      <c r="AM518" s="46"/>
      <c r="AO518" s="46"/>
      <c r="AQ518" s="46"/>
      <c r="AS518" s="46"/>
      <c r="AU518" s="46"/>
      <c r="AW518" s="46"/>
      <c r="AX518" s="46"/>
      <c r="AY518" s="46"/>
    </row>
    <row r="519" spans="5:51" x14ac:dyDescent="0.2">
      <c r="E519" s="46"/>
      <c r="G519" s="46"/>
      <c r="I519" s="46"/>
      <c r="K519" s="46"/>
      <c r="M519" s="46"/>
      <c r="O519" s="46"/>
      <c r="Q519" s="46"/>
      <c r="S519" s="46"/>
      <c r="U519" s="46"/>
      <c r="W519" s="46"/>
      <c r="Y519" s="46"/>
      <c r="AA519" s="46"/>
      <c r="AC519" s="46"/>
      <c r="AE519" s="46"/>
      <c r="AG519" s="46"/>
      <c r="AI519" s="46"/>
      <c r="AK519" s="46"/>
      <c r="AM519" s="46"/>
      <c r="AO519" s="46"/>
      <c r="AQ519" s="46"/>
      <c r="AS519" s="46"/>
      <c r="AU519" s="46"/>
      <c r="AW519" s="46"/>
      <c r="AX519" s="46"/>
      <c r="AY519" s="46"/>
    </row>
    <row r="520" spans="5:51" x14ac:dyDescent="0.2">
      <c r="E520" s="46"/>
      <c r="G520" s="46"/>
      <c r="I520" s="46"/>
      <c r="K520" s="46"/>
      <c r="M520" s="46"/>
      <c r="O520" s="46"/>
      <c r="Q520" s="46"/>
      <c r="S520" s="46"/>
      <c r="U520" s="46"/>
      <c r="W520" s="46"/>
      <c r="Y520" s="46"/>
      <c r="AA520" s="46"/>
      <c r="AC520" s="46"/>
      <c r="AE520" s="46"/>
      <c r="AG520" s="46"/>
      <c r="AI520" s="46"/>
      <c r="AK520" s="46"/>
      <c r="AM520" s="46"/>
      <c r="AO520" s="46"/>
      <c r="AQ520" s="46"/>
      <c r="AS520" s="46"/>
      <c r="AU520" s="46"/>
      <c r="AW520" s="46"/>
      <c r="AX520" s="46"/>
      <c r="AY520" s="46"/>
    </row>
    <row r="521" spans="5:51" x14ac:dyDescent="0.2">
      <c r="E521" s="46"/>
      <c r="G521" s="46"/>
      <c r="I521" s="46"/>
      <c r="K521" s="46"/>
      <c r="M521" s="46"/>
      <c r="O521" s="46"/>
      <c r="Q521" s="46"/>
      <c r="S521" s="46"/>
      <c r="U521" s="46"/>
      <c r="W521" s="46"/>
      <c r="Y521" s="46"/>
      <c r="AA521" s="46"/>
      <c r="AC521" s="46"/>
      <c r="AE521" s="46"/>
      <c r="AG521" s="46"/>
      <c r="AI521" s="46"/>
      <c r="AK521" s="46"/>
      <c r="AM521" s="46"/>
      <c r="AO521" s="46"/>
      <c r="AQ521" s="46"/>
      <c r="AS521" s="46"/>
      <c r="AU521" s="46"/>
      <c r="AW521" s="46"/>
      <c r="AX521" s="46"/>
      <c r="AY521" s="46"/>
    </row>
    <row r="522" spans="5:51" x14ac:dyDescent="0.2">
      <c r="E522" s="46"/>
      <c r="G522" s="46"/>
      <c r="I522" s="46"/>
      <c r="K522" s="46"/>
      <c r="M522" s="46"/>
      <c r="O522" s="46"/>
      <c r="Q522" s="46"/>
      <c r="S522" s="46"/>
      <c r="U522" s="46"/>
      <c r="W522" s="46"/>
      <c r="Y522" s="46"/>
      <c r="AA522" s="46"/>
      <c r="AC522" s="46"/>
      <c r="AE522" s="46"/>
      <c r="AG522" s="46"/>
      <c r="AI522" s="46"/>
      <c r="AK522" s="46"/>
      <c r="AM522" s="46"/>
      <c r="AO522" s="46"/>
      <c r="AQ522" s="46"/>
      <c r="AS522" s="46"/>
      <c r="AU522" s="46"/>
      <c r="AW522" s="46"/>
      <c r="AX522" s="46"/>
      <c r="AY522" s="46"/>
    </row>
    <row r="523" spans="5:51" x14ac:dyDescent="0.2">
      <c r="E523" s="46"/>
      <c r="G523" s="46"/>
      <c r="I523" s="46"/>
      <c r="K523" s="46"/>
      <c r="M523" s="46"/>
      <c r="O523" s="46"/>
      <c r="Q523" s="46"/>
      <c r="S523" s="46"/>
      <c r="U523" s="46"/>
      <c r="W523" s="46"/>
      <c r="Y523" s="46"/>
      <c r="AA523" s="46"/>
      <c r="AC523" s="46"/>
      <c r="AE523" s="46"/>
      <c r="AG523" s="46"/>
      <c r="AI523" s="46"/>
      <c r="AK523" s="46"/>
      <c r="AM523" s="46"/>
      <c r="AO523" s="46"/>
      <c r="AQ523" s="46"/>
      <c r="AS523" s="46"/>
      <c r="AU523" s="46"/>
      <c r="AW523" s="46"/>
      <c r="AX523" s="46"/>
      <c r="AY523" s="46"/>
    </row>
    <row r="524" spans="5:51" x14ac:dyDescent="0.2">
      <c r="E524" s="46"/>
      <c r="G524" s="46"/>
      <c r="I524" s="46"/>
      <c r="K524" s="46"/>
      <c r="M524" s="46"/>
      <c r="O524" s="46"/>
      <c r="Q524" s="46"/>
      <c r="S524" s="46"/>
      <c r="U524" s="46"/>
      <c r="W524" s="46"/>
      <c r="Y524" s="46"/>
      <c r="AA524" s="46"/>
      <c r="AC524" s="46"/>
      <c r="AE524" s="46"/>
      <c r="AG524" s="46"/>
      <c r="AI524" s="46"/>
      <c r="AK524" s="46"/>
      <c r="AM524" s="46"/>
      <c r="AO524" s="46"/>
      <c r="AQ524" s="46"/>
      <c r="AS524" s="46"/>
      <c r="AU524" s="46"/>
      <c r="AW524" s="46"/>
      <c r="AX524" s="46"/>
      <c r="AY524" s="46"/>
    </row>
    <row r="525" spans="5:51" x14ac:dyDescent="0.2">
      <c r="E525" s="46"/>
      <c r="G525" s="46"/>
      <c r="I525" s="46"/>
      <c r="K525" s="46"/>
      <c r="M525" s="46"/>
      <c r="O525" s="46"/>
      <c r="Q525" s="46"/>
      <c r="S525" s="46"/>
      <c r="U525" s="46"/>
      <c r="W525" s="46"/>
      <c r="Y525" s="46"/>
      <c r="AA525" s="46"/>
      <c r="AC525" s="46"/>
      <c r="AE525" s="46"/>
      <c r="AG525" s="46"/>
      <c r="AI525" s="46"/>
      <c r="AK525" s="46"/>
      <c r="AM525" s="46"/>
      <c r="AO525" s="46"/>
      <c r="AQ525" s="46"/>
      <c r="AS525" s="46"/>
      <c r="AU525" s="46"/>
      <c r="AW525" s="46"/>
      <c r="AX525" s="46"/>
      <c r="AY525" s="46"/>
    </row>
    <row r="526" spans="5:51" x14ac:dyDescent="0.2">
      <c r="E526" s="46"/>
      <c r="G526" s="46"/>
      <c r="I526" s="46"/>
      <c r="K526" s="46"/>
      <c r="M526" s="46"/>
      <c r="O526" s="46"/>
      <c r="Q526" s="46"/>
      <c r="S526" s="46"/>
      <c r="U526" s="46"/>
      <c r="W526" s="46"/>
      <c r="Y526" s="46"/>
      <c r="AA526" s="46"/>
      <c r="AC526" s="46"/>
      <c r="AE526" s="46"/>
      <c r="AG526" s="46"/>
      <c r="AI526" s="46"/>
      <c r="AK526" s="46"/>
      <c r="AM526" s="46"/>
      <c r="AO526" s="46"/>
      <c r="AQ526" s="46"/>
      <c r="AS526" s="46"/>
      <c r="AU526" s="46"/>
      <c r="AW526" s="46"/>
      <c r="AX526" s="46"/>
      <c r="AY526" s="46"/>
    </row>
    <row r="527" spans="5:51" x14ac:dyDescent="0.2">
      <c r="E527" s="46"/>
      <c r="G527" s="46"/>
      <c r="I527" s="46"/>
      <c r="K527" s="46"/>
      <c r="M527" s="46"/>
      <c r="O527" s="46"/>
      <c r="Q527" s="46"/>
      <c r="S527" s="46"/>
      <c r="U527" s="46"/>
      <c r="W527" s="46"/>
      <c r="Y527" s="46"/>
      <c r="AA527" s="46"/>
      <c r="AC527" s="46"/>
      <c r="AE527" s="46"/>
      <c r="AG527" s="46"/>
      <c r="AI527" s="46"/>
      <c r="AK527" s="46"/>
      <c r="AM527" s="46"/>
      <c r="AO527" s="46"/>
      <c r="AQ527" s="46"/>
      <c r="AS527" s="46"/>
      <c r="AU527" s="46"/>
      <c r="AW527" s="46"/>
      <c r="AX527" s="46"/>
      <c r="AY527" s="46"/>
    </row>
    <row r="528" spans="5:51" x14ac:dyDescent="0.2">
      <c r="E528" s="46"/>
      <c r="G528" s="46"/>
      <c r="I528" s="46"/>
      <c r="K528" s="46"/>
      <c r="M528" s="46"/>
      <c r="O528" s="46"/>
      <c r="Q528" s="46"/>
      <c r="S528" s="46"/>
      <c r="U528" s="46"/>
      <c r="W528" s="46"/>
      <c r="Y528" s="46"/>
      <c r="AA528" s="46"/>
      <c r="AC528" s="46"/>
      <c r="AE528" s="46"/>
      <c r="AG528" s="46"/>
      <c r="AI528" s="46"/>
      <c r="AK528" s="46"/>
      <c r="AM528" s="46"/>
      <c r="AO528" s="46"/>
      <c r="AQ528" s="46"/>
      <c r="AS528" s="46"/>
      <c r="AU528" s="46"/>
      <c r="AW528" s="46"/>
      <c r="AX528" s="46"/>
      <c r="AY528" s="46"/>
    </row>
    <row r="529" spans="5:51" x14ac:dyDescent="0.2">
      <c r="E529" s="46"/>
      <c r="G529" s="46"/>
      <c r="I529" s="46"/>
      <c r="K529" s="46"/>
      <c r="M529" s="46"/>
      <c r="O529" s="46"/>
      <c r="Q529" s="46"/>
      <c r="S529" s="46"/>
      <c r="U529" s="46"/>
      <c r="W529" s="46"/>
      <c r="Y529" s="46"/>
      <c r="AA529" s="46"/>
      <c r="AC529" s="46"/>
      <c r="AE529" s="46"/>
      <c r="AG529" s="46"/>
      <c r="AI529" s="46"/>
      <c r="AK529" s="46"/>
      <c r="AM529" s="46"/>
      <c r="AO529" s="46"/>
      <c r="AQ529" s="46"/>
      <c r="AS529" s="46"/>
      <c r="AU529" s="46"/>
      <c r="AW529" s="46"/>
      <c r="AX529" s="46"/>
      <c r="AY529" s="46"/>
    </row>
    <row r="530" spans="5:51" x14ac:dyDescent="0.2">
      <c r="E530" s="46"/>
      <c r="G530" s="46"/>
      <c r="I530" s="46"/>
      <c r="K530" s="46"/>
      <c r="M530" s="46"/>
      <c r="O530" s="46"/>
      <c r="Q530" s="46"/>
      <c r="S530" s="46"/>
      <c r="U530" s="46"/>
      <c r="W530" s="46"/>
      <c r="Y530" s="46"/>
      <c r="AA530" s="46"/>
      <c r="AC530" s="46"/>
      <c r="AE530" s="46"/>
      <c r="AG530" s="46"/>
      <c r="AI530" s="46"/>
      <c r="AK530" s="46"/>
      <c r="AM530" s="46"/>
      <c r="AO530" s="46"/>
      <c r="AQ530" s="46"/>
      <c r="AS530" s="46"/>
      <c r="AU530" s="46"/>
      <c r="AW530" s="46"/>
      <c r="AX530" s="46"/>
      <c r="AY530" s="46"/>
    </row>
    <row r="531" spans="5:51" x14ac:dyDescent="0.2">
      <c r="E531" s="46"/>
      <c r="G531" s="46"/>
      <c r="I531" s="46"/>
      <c r="K531" s="46"/>
      <c r="M531" s="46"/>
      <c r="O531" s="46"/>
      <c r="Q531" s="46"/>
      <c r="S531" s="46"/>
      <c r="U531" s="46"/>
      <c r="W531" s="46"/>
      <c r="Y531" s="46"/>
      <c r="AA531" s="46"/>
      <c r="AC531" s="46"/>
      <c r="AE531" s="46"/>
      <c r="AG531" s="46"/>
      <c r="AI531" s="46"/>
      <c r="AK531" s="46"/>
      <c r="AM531" s="46"/>
      <c r="AO531" s="46"/>
      <c r="AQ531" s="46"/>
      <c r="AS531" s="46"/>
      <c r="AU531" s="46"/>
      <c r="AW531" s="46"/>
      <c r="AX531" s="46"/>
      <c r="AY531" s="46"/>
    </row>
    <row r="532" spans="5:51" x14ac:dyDescent="0.2">
      <c r="E532" s="46"/>
      <c r="G532" s="46"/>
      <c r="I532" s="46"/>
      <c r="K532" s="46"/>
      <c r="M532" s="46"/>
      <c r="O532" s="46"/>
      <c r="Q532" s="46"/>
      <c r="S532" s="46"/>
      <c r="U532" s="46"/>
      <c r="W532" s="46"/>
      <c r="Y532" s="46"/>
      <c r="AA532" s="46"/>
      <c r="AC532" s="46"/>
      <c r="AE532" s="46"/>
      <c r="AG532" s="46"/>
      <c r="AI532" s="46"/>
      <c r="AK532" s="46"/>
      <c r="AM532" s="46"/>
      <c r="AO532" s="46"/>
      <c r="AQ532" s="46"/>
      <c r="AS532" s="46"/>
      <c r="AU532" s="46"/>
      <c r="AW532" s="46"/>
      <c r="AX532" s="46"/>
      <c r="AY532" s="46"/>
    </row>
    <row r="533" spans="5:51" x14ac:dyDescent="0.2">
      <c r="E533" s="46"/>
      <c r="G533" s="46"/>
      <c r="I533" s="46"/>
      <c r="K533" s="46"/>
      <c r="M533" s="46"/>
      <c r="O533" s="46"/>
      <c r="Q533" s="46"/>
      <c r="S533" s="46"/>
      <c r="U533" s="46"/>
      <c r="W533" s="46"/>
      <c r="Y533" s="46"/>
      <c r="AA533" s="46"/>
      <c r="AC533" s="46"/>
      <c r="AE533" s="46"/>
      <c r="AG533" s="46"/>
      <c r="AI533" s="46"/>
      <c r="AK533" s="46"/>
      <c r="AM533" s="46"/>
      <c r="AO533" s="46"/>
      <c r="AQ533" s="46"/>
      <c r="AS533" s="46"/>
      <c r="AU533" s="46"/>
      <c r="AW533" s="46"/>
      <c r="AX533" s="46"/>
      <c r="AY533" s="46"/>
    </row>
    <row r="534" spans="5:51" x14ac:dyDescent="0.2">
      <c r="E534" s="46"/>
      <c r="G534" s="46"/>
      <c r="I534" s="46"/>
      <c r="K534" s="46"/>
      <c r="M534" s="46"/>
      <c r="O534" s="46"/>
      <c r="Q534" s="46"/>
      <c r="S534" s="46"/>
      <c r="U534" s="46"/>
      <c r="W534" s="46"/>
      <c r="Y534" s="46"/>
      <c r="AA534" s="46"/>
      <c r="AC534" s="46"/>
      <c r="AE534" s="46"/>
      <c r="AG534" s="46"/>
      <c r="AI534" s="46"/>
      <c r="AK534" s="46"/>
      <c r="AM534" s="46"/>
      <c r="AO534" s="46"/>
      <c r="AQ534" s="46"/>
      <c r="AS534" s="46"/>
      <c r="AU534" s="46"/>
      <c r="AW534" s="46"/>
      <c r="AX534" s="46"/>
      <c r="AY534" s="46"/>
    </row>
    <row r="535" spans="5:51" x14ac:dyDescent="0.2">
      <c r="E535" s="46"/>
      <c r="G535" s="46"/>
      <c r="I535" s="46"/>
      <c r="K535" s="46"/>
      <c r="M535" s="46"/>
      <c r="O535" s="46"/>
      <c r="Q535" s="46"/>
      <c r="S535" s="46"/>
      <c r="U535" s="46"/>
      <c r="W535" s="46"/>
      <c r="Y535" s="46"/>
      <c r="AA535" s="46"/>
      <c r="AC535" s="46"/>
      <c r="AE535" s="46"/>
      <c r="AG535" s="46"/>
      <c r="AI535" s="46"/>
      <c r="AK535" s="46"/>
      <c r="AM535" s="46"/>
      <c r="AO535" s="46"/>
      <c r="AQ535" s="46"/>
      <c r="AS535" s="46"/>
      <c r="AU535" s="46"/>
      <c r="AW535" s="46"/>
      <c r="AX535" s="46"/>
      <c r="AY535" s="46"/>
    </row>
    <row r="536" spans="5:51" x14ac:dyDescent="0.2">
      <c r="E536" s="46"/>
      <c r="G536" s="46"/>
      <c r="I536" s="46"/>
      <c r="K536" s="46"/>
      <c r="M536" s="46"/>
      <c r="O536" s="46"/>
      <c r="Q536" s="46"/>
      <c r="S536" s="46"/>
      <c r="U536" s="46"/>
      <c r="W536" s="46"/>
      <c r="Y536" s="46"/>
      <c r="AA536" s="46"/>
      <c r="AC536" s="46"/>
      <c r="AE536" s="46"/>
      <c r="AG536" s="46"/>
      <c r="AI536" s="46"/>
      <c r="AK536" s="46"/>
      <c r="AM536" s="46"/>
      <c r="AO536" s="46"/>
      <c r="AQ536" s="46"/>
      <c r="AS536" s="46"/>
      <c r="AU536" s="46"/>
      <c r="AW536" s="46"/>
      <c r="AX536" s="46"/>
      <c r="AY536" s="46"/>
    </row>
    <row r="537" spans="5:51" x14ac:dyDescent="0.2">
      <c r="E537" s="46"/>
      <c r="G537" s="46"/>
      <c r="I537" s="46"/>
      <c r="K537" s="46"/>
      <c r="M537" s="46"/>
      <c r="O537" s="46"/>
      <c r="Q537" s="46"/>
      <c r="S537" s="46"/>
      <c r="U537" s="46"/>
      <c r="W537" s="46"/>
      <c r="Y537" s="46"/>
      <c r="AA537" s="46"/>
      <c r="AC537" s="46"/>
      <c r="AE537" s="46"/>
      <c r="AG537" s="46"/>
      <c r="AI537" s="46"/>
      <c r="AK537" s="46"/>
      <c r="AM537" s="46"/>
      <c r="AO537" s="46"/>
      <c r="AQ537" s="46"/>
      <c r="AS537" s="46"/>
      <c r="AU537" s="46"/>
      <c r="AW537" s="46"/>
      <c r="AX537" s="46"/>
      <c r="AY537" s="46"/>
    </row>
    <row r="538" spans="5:51" x14ac:dyDescent="0.2">
      <c r="E538" s="46"/>
      <c r="G538" s="46"/>
      <c r="I538" s="46"/>
      <c r="K538" s="46"/>
      <c r="M538" s="46"/>
      <c r="O538" s="46"/>
      <c r="Q538" s="46"/>
      <c r="S538" s="46"/>
      <c r="U538" s="46"/>
      <c r="W538" s="46"/>
      <c r="Y538" s="46"/>
      <c r="AA538" s="46"/>
      <c r="AC538" s="46"/>
      <c r="AE538" s="46"/>
      <c r="AG538" s="46"/>
      <c r="AI538" s="46"/>
      <c r="AK538" s="46"/>
      <c r="AM538" s="46"/>
      <c r="AO538" s="46"/>
      <c r="AQ538" s="46"/>
      <c r="AS538" s="46"/>
      <c r="AU538" s="46"/>
      <c r="AW538" s="46"/>
      <c r="AX538" s="46"/>
      <c r="AY538" s="46"/>
    </row>
    <row r="539" spans="5:51" x14ac:dyDescent="0.2">
      <c r="E539" s="46"/>
      <c r="G539" s="46"/>
      <c r="I539" s="46"/>
      <c r="K539" s="46"/>
      <c r="M539" s="46"/>
      <c r="O539" s="46"/>
      <c r="Q539" s="46"/>
      <c r="S539" s="46"/>
      <c r="U539" s="46"/>
      <c r="W539" s="46"/>
      <c r="Y539" s="46"/>
      <c r="AA539" s="46"/>
      <c r="AC539" s="46"/>
      <c r="AE539" s="46"/>
      <c r="AG539" s="46"/>
      <c r="AI539" s="46"/>
      <c r="AK539" s="46"/>
      <c r="AM539" s="46"/>
      <c r="AO539" s="46"/>
      <c r="AQ539" s="46"/>
      <c r="AS539" s="46"/>
      <c r="AU539" s="46"/>
      <c r="AW539" s="46"/>
      <c r="AX539" s="46"/>
      <c r="AY539" s="46"/>
    </row>
    <row r="540" spans="5:51" x14ac:dyDescent="0.2">
      <c r="E540" s="46"/>
      <c r="G540" s="46"/>
      <c r="I540" s="46"/>
      <c r="K540" s="46"/>
      <c r="M540" s="46"/>
      <c r="O540" s="46"/>
      <c r="Q540" s="46"/>
      <c r="S540" s="46"/>
      <c r="U540" s="46"/>
      <c r="W540" s="46"/>
      <c r="Y540" s="46"/>
      <c r="AA540" s="46"/>
      <c r="AC540" s="46"/>
      <c r="AE540" s="46"/>
      <c r="AG540" s="46"/>
      <c r="AI540" s="46"/>
      <c r="AK540" s="46"/>
      <c r="AM540" s="46"/>
      <c r="AO540" s="46"/>
      <c r="AQ540" s="46"/>
      <c r="AS540" s="46"/>
      <c r="AU540" s="46"/>
      <c r="AW540" s="46"/>
      <c r="AX540" s="46"/>
      <c r="AY540" s="46"/>
    </row>
    <row r="541" spans="5:51" x14ac:dyDescent="0.2">
      <c r="E541" s="46"/>
      <c r="G541" s="46"/>
      <c r="I541" s="46"/>
      <c r="K541" s="46"/>
      <c r="M541" s="46"/>
      <c r="O541" s="46"/>
      <c r="Q541" s="46"/>
      <c r="S541" s="46"/>
      <c r="U541" s="46"/>
      <c r="W541" s="46"/>
      <c r="Y541" s="46"/>
      <c r="AA541" s="46"/>
      <c r="AC541" s="46"/>
      <c r="AE541" s="46"/>
      <c r="AG541" s="46"/>
      <c r="AI541" s="46"/>
      <c r="AK541" s="46"/>
      <c r="AM541" s="46"/>
      <c r="AO541" s="46"/>
      <c r="AQ541" s="46"/>
      <c r="AS541" s="46"/>
      <c r="AU541" s="46"/>
      <c r="AW541" s="46"/>
      <c r="AX541" s="46"/>
      <c r="AY541" s="46"/>
    </row>
    <row r="542" spans="5:51" x14ac:dyDescent="0.2">
      <c r="E542" s="46"/>
      <c r="G542" s="46"/>
      <c r="I542" s="46"/>
      <c r="K542" s="46"/>
      <c r="M542" s="46"/>
      <c r="O542" s="46"/>
      <c r="Q542" s="46"/>
      <c r="S542" s="46"/>
      <c r="U542" s="46"/>
      <c r="W542" s="46"/>
      <c r="Y542" s="46"/>
      <c r="AA542" s="46"/>
      <c r="AC542" s="46"/>
      <c r="AE542" s="46"/>
      <c r="AG542" s="46"/>
      <c r="AI542" s="46"/>
      <c r="AK542" s="46"/>
      <c r="AM542" s="46"/>
      <c r="AO542" s="46"/>
      <c r="AQ542" s="46"/>
      <c r="AS542" s="46"/>
      <c r="AU542" s="46"/>
      <c r="AW542" s="46"/>
      <c r="AX542" s="46"/>
      <c r="AY542" s="46"/>
    </row>
    <row r="543" spans="5:51" x14ac:dyDescent="0.2">
      <c r="E543" s="46"/>
      <c r="G543" s="46"/>
      <c r="I543" s="46"/>
      <c r="K543" s="46"/>
      <c r="M543" s="46"/>
      <c r="O543" s="46"/>
      <c r="Q543" s="46"/>
      <c r="S543" s="46"/>
      <c r="U543" s="46"/>
      <c r="W543" s="46"/>
      <c r="Y543" s="46"/>
      <c r="AA543" s="46"/>
      <c r="AC543" s="46"/>
      <c r="AE543" s="46"/>
      <c r="AG543" s="46"/>
      <c r="AI543" s="46"/>
      <c r="AK543" s="46"/>
      <c r="AM543" s="46"/>
      <c r="AO543" s="46"/>
      <c r="AQ543" s="46"/>
      <c r="AS543" s="46"/>
      <c r="AU543" s="46"/>
      <c r="AW543" s="46"/>
      <c r="AX543" s="46"/>
      <c r="AY543" s="46"/>
    </row>
    <row r="544" spans="5:51" x14ac:dyDescent="0.2">
      <c r="E544" s="46"/>
      <c r="G544" s="46"/>
      <c r="I544" s="46"/>
      <c r="K544" s="46"/>
      <c r="M544" s="46"/>
      <c r="O544" s="46"/>
      <c r="Q544" s="46"/>
      <c r="S544" s="46"/>
      <c r="U544" s="46"/>
      <c r="W544" s="46"/>
      <c r="Y544" s="46"/>
      <c r="AA544" s="46"/>
      <c r="AC544" s="46"/>
      <c r="AE544" s="46"/>
      <c r="AG544" s="46"/>
      <c r="AI544" s="46"/>
      <c r="AK544" s="46"/>
      <c r="AM544" s="46"/>
      <c r="AO544" s="46"/>
      <c r="AQ544" s="46"/>
      <c r="AS544" s="46"/>
      <c r="AU544" s="46"/>
      <c r="AW544" s="46"/>
      <c r="AX544" s="46"/>
      <c r="AY544" s="46"/>
    </row>
    <row r="545" spans="5:51" x14ac:dyDescent="0.2">
      <c r="E545" s="46"/>
      <c r="G545" s="46"/>
      <c r="I545" s="46"/>
      <c r="K545" s="46"/>
      <c r="M545" s="46"/>
      <c r="O545" s="46"/>
      <c r="Q545" s="46"/>
      <c r="S545" s="46"/>
      <c r="U545" s="46"/>
      <c r="W545" s="46"/>
      <c r="Y545" s="46"/>
      <c r="AA545" s="46"/>
      <c r="AC545" s="46"/>
      <c r="AE545" s="46"/>
      <c r="AG545" s="46"/>
      <c r="AI545" s="46"/>
      <c r="AK545" s="46"/>
      <c r="AM545" s="46"/>
      <c r="AO545" s="46"/>
      <c r="AQ545" s="46"/>
      <c r="AS545" s="46"/>
      <c r="AU545" s="46"/>
      <c r="AW545" s="46"/>
      <c r="AX545" s="46"/>
      <c r="AY545" s="46"/>
    </row>
    <row r="546" spans="5:51" x14ac:dyDescent="0.2">
      <c r="E546" s="46"/>
      <c r="G546" s="46"/>
      <c r="I546" s="46"/>
      <c r="K546" s="46"/>
      <c r="M546" s="46"/>
      <c r="O546" s="46"/>
      <c r="Q546" s="46"/>
      <c r="S546" s="46"/>
      <c r="U546" s="46"/>
      <c r="W546" s="46"/>
      <c r="Y546" s="46"/>
      <c r="AA546" s="46"/>
      <c r="AC546" s="46"/>
      <c r="AE546" s="46"/>
      <c r="AG546" s="46"/>
      <c r="AI546" s="46"/>
      <c r="AK546" s="46"/>
      <c r="AM546" s="46"/>
      <c r="AO546" s="46"/>
      <c r="AQ546" s="46"/>
      <c r="AS546" s="46"/>
      <c r="AU546" s="46"/>
      <c r="AW546" s="46"/>
      <c r="AX546" s="46"/>
      <c r="AY546" s="46"/>
    </row>
    <row r="547" spans="5:51" x14ac:dyDescent="0.2">
      <c r="E547" s="46"/>
      <c r="G547" s="46"/>
      <c r="I547" s="46"/>
      <c r="K547" s="46"/>
      <c r="M547" s="46"/>
      <c r="O547" s="46"/>
      <c r="Q547" s="46"/>
      <c r="S547" s="46"/>
      <c r="U547" s="46"/>
      <c r="W547" s="46"/>
      <c r="Y547" s="46"/>
      <c r="AA547" s="46"/>
      <c r="AC547" s="46"/>
      <c r="AE547" s="46"/>
      <c r="AG547" s="46"/>
      <c r="AI547" s="46"/>
      <c r="AK547" s="46"/>
      <c r="AM547" s="46"/>
      <c r="AO547" s="46"/>
      <c r="AQ547" s="46"/>
      <c r="AS547" s="46"/>
      <c r="AU547" s="46"/>
      <c r="AW547" s="46"/>
      <c r="AX547" s="46"/>
      <c r="AY547" s="46"/>
    </row>
    <row r="548" spans="5:51" x14ac:dyDescent="0.2">
      <c r="E548" s="46"/>
      <c r="G548" s="46"/>
      <c r="I548" s="46"/>
      <c r="K548" s="46"/>
      <c r="M548" s="46"/>
      <c r="O548" s="46"/>
      <c r="Q548" s="46"/>
      <c r="S548" s="46"/>
      <c r="U548" s="46"/>
      <c r="W548" s="46"/>
      <c r="Y548" s="46"/>
      <c r="AA548" s="46"/>
      <c r="AC548" s="46"/>
      <c r="AE548" s="46"/>
      <c r="AG548" s="46"/>
      <c r="AI548" s="46"/>
      <c r="AK548" s="46"/>
      <c r="AM548" s="46"/>
      <c r="AO548" s="46"/>
      <c r="AQ548" s="46"/>
      <c r="AS548" s="46"/>
      <c r="AU548" s="46"/>
      <c r="AW548" s="46"/>
      <c r="AX548" s="46"/>
      <c r="AY548" s="46"/>
    </row>
    <row r="549" spans="5:51" x14ac:dyDescent="0.2">
      <c r="E549" s="46"/>
      <c r="G549" s="46"/>
      <c r="I549" s="46"/>
      <c r="K549" s="46"/>
      <c r="M549" s="46"/>
      <c r="O549" s="46"/>
      <c r="Q549" s="46"/>
      <c r="S549" s="46"/>
      <c r="U549" s="46"/>
      <c r="W549" s="46"/>
      <c r="Y549" s="46"/>
      <c r="AA549" s="46"/>
      <c r="AC549" s="46"/>
      <c r="AE549" s="46"/>
      <c r="AG549" s="46"/>
      <c r="AI549" s="46"/>
      <c r="AK549" s="46"/>
      <c r="AM549" s="46"/>
      <c r="AO549" s="46"/>
      <c r="AQ549" s="46"/>
      <c r="AS549" s="46"/>
      <c r="AU549" s="46"/>
      <c r="AW549" s="46"/>
      <c r="AX549" s="46"/>
      <c r="AY549" s="46"/>
    </row>
    <row r="550" spans="5:51" x14ac:dyDescent="0.2">
      <c r="E550" s="46"/>
      <c r="G550" s="46"/>
      <c r="I550" s="46"/>
      <c r="K550" s="46"/>
      <c r="M550" s="46"/>
      <c r="O550" s="46"/>
      <c r="Q550" s="46"/>
      <c r="S550" s="46"/>
      <c r="U550" s="46"/>
      <c r="W550" s="46"/>
      <c r="Y550" s="46"/>
      <c r="AA550" s="46"/>
      <c r="AC550" s="46"/>
      <c r="AE550" s="46"/>
      <c r="AG550" s="46"/>
      <c r="AI550" s="46"/>
      <c r="AK550" s="46"/>
      <c r="AM550" s="46"/>
      <c r="AO550" s="46"/>
      <c r="AQ550" s="46"/>
      <c r="AS550" s="46"/>
      <c r="AU550" s="46"/>
      <c r="AW550" s="46"/>
      <c r="AX550" s="46"/>
      <c r="AY550" s="46"/>
    </row>
    <row r="551" spans="5:51" x14ac:dyDescent="0.2">
      <c r="E551" s="46"/>
      <c r="G551" s="46"/>
      <c r="I551" s="46"/>
      <c r="K551" s="46"/>
      <c r="M551" s="46"/>
      <c r="O551" s="46"/>
      <c r="Q551" s="46"/>
      <c r="S551" s="46"/>
      <c r="U551" s="46"/>
      <c r="W551" s="46"/>
      <c r="Y551" s="46"/>
      <c r="AA551" s="46"/>
      <c r="AC551" s="46"/>
      <c r="AE551" s="46"/>
      <c r="AG551" s="46"/>
      <c r="AI551" s="46"/>
      <c r="AK551" s="46"/>
      <c r="AM551" s="46"/>
      <c r="AO551" s="46"/>
      <c r="AQ551" s="46"/>
      <c r="AS551" s="46"/>
      <c r="AU551" s="46"/>
      <c r="AW551" s="46"/>
      <c r="AX551" s="46"/>
      <c r="AY551" s="46"/>
    </row>
    <row r="552" spans="5:51" x14ac:dyDescent="0.2">
      <c r="E552" s="46"/>
      <c r="G552" s="46"/>
      <c r="I552" s="46"/>
      <c r="K552" s="46"/>
      <c r="M552" s="46"/>
      <c r="O552" s="46"/>
      <c r="Q552" s="46"/>
      <c r="S552" s="46"/>
      <c r="U552" s="46"/>
      <c r="W552" s="46"/>
      <c r="Y552" s="46"/>
      <c r="AA552" s="46"/>
      <c r="AC552" s="46"/>
      <c r="AE552" s="46"/>
      <c r="AG552" s="46"/>
      <c r="AI552" s="46"/>
      <c r="AK552" s="46"/>
      <c r="AM552" s="46"/>
      <c r="AO552" s="46"/>
      <c r="AQ552" s="46"/>
      <c r="AS552" s="46"/>
      <c r="AU552" s="46"/>
      <c r="AW552" s="46"/>
      <c r="AX552" s="46"/>
      <c r="AY552" s="46"/>
    </row>
    <row r="553" spans="5:51" x14ac:dyDescent="0.2">
      <c r="E553" s="46"/>
      <c r="G553" s="46"/>
      <c r="I553" s="46"/>
      <c r="K553" s="46"/>
      <c r="M553" s="46"/>
      <c r="O553" s="46"/>
      <c r="Q553" s="46"/>
      <c r="S553" s="46"/>
      <c r="U553" s="46"/>
      <c r="W553" s="46"/>
      <c r="Y553" s="46"/>
      <c r="AA553" s="46"/>
      <c r="AC553" s="46"/>
      <c r="AE553" s="46"/>
      <c r="AG553" s="46"/>
      <c r="AI553" s="46"/>
      <c r="AK553" s="46"/>
      <c r="AM553" s="46"/>
      <c r="AO553" s="46"/>
      <c r="AQ553" s="46"/>
      <c r="AS553" s="46"/>
      <c r="AU553" s="46"/>
      <c r="AW553" s="46"/>
      <c r="AX553" s="46"/>
      <c r="AY553" s="46"/>
    </row>
    <row r="554" spans="5:51" x14ac:dyDescent="0.2">
      <c r="E554" s="46"/>
      <c r="G554" s="46"/>
      <c r="I554" s="46"/>
      <c r="K554" s="46"/>
      <c r="M554" s="46"/>
      <c r="O554" s="46"/>
      <c r="Q554" s="46"/>
      <c r="S554" s="46"/>
      <c r="U554" s="46"/>
      <c r="W554" s="46"/>
      <c r="Y554" s="46"/>
      <c r="AA554" s="46"/>
      <c r="AC554" s="46"/>
      <c r="AE554" s="46"/>
      <c r="AG554" s="46"/>
      <c r="AI554" s="46"/>
      <c r="AK554" s="46"/>
      <c r="AM554" s="46"/>
      <c r="AO554" s="46"/>
      <c r="AQ554" s="46"/>
      <c r="AS554" s="46"/>
      <c r="AU554" s="46"/>
      <c r="AW554" s="46"/>
      <c r="AX554" s="46"/>
      <c r="AY554" s="46"/>
    </row>
    <row r="555" spans="5:51" x14ac:dyDescent="0.2">
      <c r="E555" s="46"/>
      <c r="G555" s="46"/>
      <c r="I555" s="46"/>
      <c r="K555" s="46"/>
      <c r="M555" s="46"/>
      <c r="O555" s="46"/>
      <c r="Q555" s="46"/>
      <c r="S555" s="46"/>
      <c r="U555" s="46"/>
      <c r="W555" s="46"/>
      <c r="Y555" s="46"/>
      <c r="AA555" s="46"/>
      <c r="AC555" s="46"/>
      <c r="AE555" s="46"/>
      <c r="AG555" s="46"/>
      <c r="AI555" s="46"/>
      <c r="AK555" s="46"/>
      <c r="AM555" s="46"/>
      <c r="AO555" s="46"/>
      <c r="AQ555" s="46"/>
      <c r="AS555" s="46"/>
      <c r="AU555" s="46"/>
      <c r="AW555" s="46"/>
      <c r="AX555" s="46"/>
      <c r="AY555" s="46"/>
    </row>
    <row r="556" spans="5:51" x14ac:dyDescent="0.2">
      <c r="E556" s="46"/>
      <c r="G556" s="46"/>
      <c r="I556" s="46"/>
      <c r="K556" s="46"/>
      <c r="M556" s="46"/>
      <c r="O556" s="46"/>
      <c r="Q556" s="46"/>
      <c r="S556" s="46"/>
      <c r="U556" s="46"/>
      <c r="W556" s="46"/>
      <c r="Y556" s="46"/>
      <c r="AA556" s="46"/>
      <c r="AC556" s="46"/>
      <c r="AE556" s="46"/>
      <c r="AG556" s="46"/>
      <c r="AI556" s="46"/>
      <c r="AK556" s="46"/>
      <c r="AM556" s="46"/>
      <c r="AO556" s="46"/>
      <c r="AQ556" s="46"/>
      <c r="AS556" s="46"/>
      <c r="AU556" s="46"/>
      <c r="AW556" s="46"/>
      <c r="AX556" s="46"/>
      <c r="AY556" s="46"/>
    </row>
    <row r="557" spans="5:51" x14ac:dyDescent="0.2">
      <c r="E557" s="46"/>
      <c r="G557" s="46"/>
      <c r="I557" s="46"/>
      <c r="K557" s="46"/>
      <c r="M557" s="46"/>
      <c r="O557" s="46"/>
      <c r="Q557" s="46"/>
      <c r="S557" s="46"/>
      <c r="U557" s="46"/>
      <c r="W557" s="46"/>
      <c r="Y557" s="46"/>
      <c r="AA557" s="46"/>
      <c r="AC557" s="46"/>
      <c r="AE557" s="46"/>
      <c r="AG557" s="46"/>
      <c r="AI557" s="46"/>
      <c r="AK557" s="46"/>
      <c r="AM557" s="46"/>
      <c r="AO557" s="46"/>
      <c r="AQ557" s="46"/>
      <c r="AS557" s="46"/>
      <c r="AU557" s="46"/>
      <c r="AW557" s="46"/>
      <c r="AX557" s="46"/>
      <c r="AY557" s="46"/>
    </row>
    <row r="558" spans="5:51" x14ac:dyDescent="0.2">
      <c r="E558" s="46"/>
      <c r="G558" s="46"/>
      <c r="I558" s="46"/>
      <c r="K558" s="46"/>
      <c r="M558" s="46"/>
      <c r="O558" s="46"/>
      <c r="Q558" s="46"/>
      <c r="S558" s="46"/>
      <c r="U558" s="46"/>
      <c r="W558" s="46"/>
      <c r="Y558" s="46"/>
      <c r="AA558" s="46"/>
      <c r="AC558" s="46"/>
      <c r="AE558" s="46"/>
      <c r="AG558" s="46"/>
      <c r="AI558" s="46"/>
      <c r="AK558" s="46"/>
      <c r="AM558" s="46"/>
      <c r="AO558" s="46"/>
      <c r="AQ558" s="46"/>
      <c r="AS558" s="46"/>
      <c r="AU558" s="46"/>
      <c r="AW558" s="46"/>
      <c r="AX558" s="46"/>
      <c r="AY558" s="46"/>
    </row>
    <row r="559" spans="5:51" x14ac:dyDescent="0.2">
      <c r="E559" s="46"/>
      <c r="G559" s="46"/>
      <c r="I559" s="46"/>
      <c r="K559" s="46"/>
      <c r="M559" s="46"/>
      <c r="O559" s="46"/>
      <c r="Q559" s="46"/>
      <c r="S559" s="46"/>
      <c r="U559" s="46"/>
      <c r="W559" s="46"/>
      <c r="Y559" s="46"/>
      <c r="AA559" s="46"/>
      <c r="AC559" s="46"/>
      <c r="AE559" s="46"/>
      <c r="AG559" s="46"/>
      <c r="AI559" s="46"/>
      <c r="AK559" s="46"/>
      <c r="AM559" s="46"/>
      <c r="AO559" s="46"/>
      <c r="AQ559" s="46"/>
      <c r="AS559" s="46"/>
      <c r="AU559" s="46"/>
      <c r="AW559" s="46"/>
      <c r="AX559" s="46"/>
      <c r="AY559" s="46"/>
    </row>
  </sheetData>
  <mergeCells count="99">
    <mergeCell ref="BC1:BE4"/>
    <mergeCell ref="H1:I1"/>
    <mergeCell ref="H2:I2"/>
    <mergeCell ref="H4:I4"/>
    <mergeCell ref="AZ1:BB7"/>
    <mergeCell ref="H5:I5"/>
    <mergeCell ref="AX1:AY1"/>
    <mergeCell ref="AX2:AY2"/>
    <mergeCell ref="AX4:AY4"/>
    <mergeCell ref="AX5:AY5"/>
    <mergeCell ref="AR5:AS5"/>
    <mergeCell ref="AP5:AQ5"/>
    <mergeCell ref="AN5:AO5"/>
    <mergeCell ref="AL5:AM5"/>
    <mergeCell ref="J1:K1"/>
    <mergeCell ref="J2:K2"/>
    <mergeCell ref="D5:E5"/>
    <mergeCell ref="F1:G1"/>
    <mergeCell ref="F2:G2"/>
    <mergeCell ref="F4:G4"/>
    <mergeCell ref="F5:G5"/>
    <mergeCell ref="A1:C4"/>
    <mergeCell ref="D1:E1"/>
    <mergeCell ref="D2:E2"/>
    <mergeCell ref="D4:E4"/>
    <mergeCell ref="AR1:AS1"/>
    <mergeCell ref="AR2:AS2"/>
    <mergeCell ref="AR4:AS4"/>
    <mergeCell ref="AP1:AQ1"/>
    <mergeCell ref="AP2:AQ2"/>
    <mergeCell ref="AP4:AQ4"/>
    <mergeCell ref="AN1:AO1"/>
    <mergeCell ref="AN2:AO2"/>
    <mergeCell ref="AN4:AO4"/>
    <mergeCell ref="AL1:AM1"/>
    <mergeCell ref="AL2:AM2"/>
    <mergeCell ref="AL4:AM4"/>
    <mergeCell ref="J4:K4"/>
    <mergeCell ref="J5:K5"/>
    <mergeCell ref="L1:M1"/>
    <mergeCell ref="L2:M2"/>
    <mergeCell ref="L4:M4"/>
    <mergeCell ref="L5:M5"/>
    <mergeCell ref="N1:O1"/>
    <mergeCell ref="N2:O2"/>
    <mergeCell ref="N4:O4"/>
    <mergeCell ref="N5:O5"/>
    <mergeCell ref="P1:Q1"/>
    <mergeCell ref="P2:Q2"/>
    <mergeCell ref="P4:Q4"/>
    <mergeCell ref="P5:Q5"/>
    <mergeCell ref="R1:S1"/>
    <mergeCell ref="R2:S2"/>
    <mergeCell ref="R4:S4"/>
    <mergeCell ref="R5:S5"/>
    <mergeCell ref="T1:U1"/>
    <mergeCell ref="T2:U2"/>
    <mergeCell ref="T4:U4"/>
    <mergeCell ref="T5:U5"/>
    <mergeCell ref="V1:W1"/>
    <mergeCell ref="V2:W2"/>
    <mergeCell ref="V4:W4"/>
    <mergeCell ref="V5:W5"/>
    <mergeCell ref="X1:Y1"/>
    <mergeCell ref="X2:Y2"/>
    <mergeCell ref="X4:Y4"/>
    <mergeCell ref="X5:Y5"/>
    <mergeCell ref="Z1:AA1"/>
    <mergeCell ref="Z2:AA2"/>
    <mergeCell ref="Z4:AA4"/>
    <mergeCell ref="Z5:AA5"/>
    <mergeCell ref="AB1:AC1"/>
    <mergeCell ref="AB2:AC2"/>
    <mergeCell ref="AB4:AC4"/>
    <mergeCell ref="AB5:AC5"/>
    <mergeCell ref="AD1:AE1"/>
    <mergeCell ref="AD2:AE2"/>
    <mergeCell ref="AD4:AE4"/>
    <mergeCell ref="AD5:AE5"/>
    <mergeCell ref="AF1:AG1"/>
    <mergeCell ref="AF2:AG2"/>
    <mergeCell ref="AF4:AG4"/>
    <mergeCell ref="AF5:AG5"/>
    <mergeCell ref="AH1:AI1"/>
    <mergeCell ref="AH2:AI2"/>
    <mergeCell ref="AH4:AI4"/>
    <mergeCell ref="AH5:AI5"/>
    <mergeCell ref="AJ1:AK1"/>
    <mergeCell ref="AJ2:AK2"/>
    <mergeCell ref="AJ4:AK4"/>
    <mergeCell ref="AJ5:AK5"/>
    <mergeCell ref="AT1:AU1"/>
    <mergeCell ref="AT2:AU2"/>
    <mergeCell ref="AT4:AU4"/>
    <mergeCell ref="AT5:AU5"/>
    <mergeCell ref="AV1:AW1"/>
    <mergeCell ref="AV2:AW2"/>
    <mergeCell ref="AV4:AW4"/>
    <mergeCell ref="AV5:AW5"/>
  </mergeCells>
  <phoneticPr fontId="0" type="noConversion"/>
  <printOptions gridLines="1"/>
  <pageMargins left="0.75" right="0.75" top="1" bottom="1" header="0.5" footer="0.5"/>
  <pageSetup paperSize="17" scale="47" fitToWidth="0" orientation="landscape" r:id="rId1"/>
  <headerFooter alignWithMargins="0">
    <oddFooter>&amp;LW:\Highway\Bridge\ConsultantSection\I-235 Information\&amp;F&amp;R&amp;D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575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11" sqref="A11"/>
    </sheetView>
  </sheetViews>
  <sheetFormatPr defaultColWidth="12.7109375" defaultRowHeight="12.75" x14ac:dyDescent="0.2"/>
  <cols>
    <col min="1" max="1" width="14.5703125" customWidth="1"/>
    <col min="2" max="2" width="47.7109375" bestFit="1" customWidth="1"/>
    <col min="3" max="3" width="6" customWidth="1"/>
    <col min="4" max="37" width="12.7109375" style="41" customWidth="1"/>
    <col min="38" max="38" width="12.7109375" customWidth="1"/>
    <col min="39" max="39" width="17.28515625" bestFit="1" customWidth="1"/>
    <col min="40" max="40" width="12.7109375" customWidth="1"/>
    <col min="41" max="41" width="14.5703125" style="41" hidden="1" customWidth="1"/>
    <col min="42" max="42" width="38.7109375" style="41" customWidth="1"/>
    <col min="43" max="43" width="6" style="41" hidden="1" customWidth="1"/>
  </cols>
  <sheetData>
    <row r="1" spans="1:43" x14ac:dyDescent="0.2">
      <c r="A1" s="181" t="s">
        <v>25</v>
      </c>
      <c r="B1" s="182"/>
      <c r="C1" s="183"/>
      <c r="D1" s="173" t="s">
        <v>281</v>
      </c>
      <c r="E1" s="174"/>
      <c r="F1" s="173" t="s">
        <v>268</v>
      </c>
      <c r="G1" s="174"/>
      <c r="H1" s="173" t="s">
        <v>267</v>
      </c>
      <c r="I1" s="174"/>
      <c r="J1" s="173" t="s">
        <v>279</v>
      </c>
      <c r="K1" s="174"/>
      <c r="L1" s="173" t="s">
        <v>280</v>
      </c>
      <c r="M1" s="174"/>
      <c r="N1" s="173" t="s">
        <v>269</v>
      </c>
      <c r="O1" s="174"/>
      <c r="P1" s="173" t="s">
        <v>293</v>
      </c>
      <c r="Q1" s="174"/>
      <c r="R1" s="173" t="s">
        <v>270</v>
      </c>
      <c r="S1" s="174"/>
      <c r="T1" s="173" t="s">
        <v>271</v>
      </c>
      <c r="U1" s="174"/>
      <c r="V1" s="173" t="s">
        <v>272</v>
      </c>
      <c r="W1" s="174"/>
      <c r="X1" s="173" t="s">
        <v>273</v>
      </c>
      <c r="Y1" s="174"/>
      <c r="Z1" s="173" t="s">
        <v>274</v>
      </c>
      <c r="AA1" s="174"/>
      <c r="AB1" s="173" t="s">
        <v>274</v>
      </c>
      <c r="AC1" s="174"/>
      <c r="AD1" s="173" t="s">
        <v>275</v>
      </c>
      <c r="AE1" s="174"/>
      <c r="AF1" s="199" t="s">
        <v>276</v>
      </c>
      <c r="AG1" s="200"/>
      <c r="AH1" s="173" t="s">
        <v>277</v>
      </c>
      <c r="AI1" s="174"/>
      <c r="AJ1" s="173" t="s">
        <v>278</v>
      </c>
      <c r="AK1" s="174"/>
      <c r="AL1" s="181" t="s">
        <v>21</v>
      </c>
      <c r="AM1" s="182"/>
      <c r="AN1" s="183"/>
      <c r="AO1" s="190" t="s">
        <v>25</v>
      </c>
      <c r="AP1" s="191"/>
      <c r="AQ1" s="192"/>
    </row>
    <row r="2" spans="1:43" x14ac:dyDescent="0.2">
      <c r="A2" s="184"/>
      <c r="B2" s="185"/>
      <c r="C2" s="186"/>
      <c r="D2" s="175">
        <v>38916</v>
      </c>
      <c r="E2" s="176"/>
      <c r="F2" s="175">
        <v>38916</v>
      </c>
      <c r="G2" s="176"/>
      <c r="H2" s="175">
        <v>38916</v>
      </c>
      <c r="I2" s="176"/>
      <c r="J2" s="175">
        <v>38979</v>
      </c>
      <c r="K2" s="176"/>
      <c r="L2" s="175">
        <v>38979</v>
      </c>
      <c r="M2" s="176"/>
      <c r="N2" s="175">
        <v>39042</v>
      </c>
      <c r="O2" s="176"/>
      <c r="P2" s="175">
        <v>39042</v>
      </c>
      <c r="Q2" s="176"/>
      <c r="R2" s="175">
        <v>39042</v>
      </c>
      <c r="S2" s="176"/>
      <c r="T2" s="175">
        <v>39070</v>
      </c>
      <c r="U2" s="176"/>
      <c r="V2" s="175">
        <v>39070</v>
      </c>
      <c r="W2" s="176"/>
      <c r="X2" s="175">
        <v>39099</v>
      </c>
      <c r="Y2" s="176"/>
      <c r="Z2" s="175">
        <v>39099</v>
      </c>
      <c r="AA2" s="176"/>
      <c r="AB2" s="175">
        <v>39099</v>
      </c>
      <c r="AC2" s="176"/>
      <c r="AD2" s="175">
        <v>39099</v>
      </c>
      <c r="AE2" s="176"/>
      <c r="AF2" s="201">
        <v>39099</v>
      </c>
      <c r="AG2" s="202"/>
      <c r="AH2" s="175">
        <v>39133</v>
      </c>
      <c r="AI2" s="176"/>
      <c r="AJ2" s="175">
        <v>39161</v>
      </c>
      <c r="AK2" s="176"/>
      <c r="AL2" s="184"/>
      <c r="AM2" s="185"/>
      <c r="AN2" s="186"/>
      <c r="AO2" s="193"/>
      <c r="AP2" s="194"/>
      <c r="AQ2" s="195"/>
    </row>
    <row r="3" spans="1:43" x14ac:dyDescent="0.2">
      <c r="A3" s="184"/>
      <c r="B3" s="185"/>
      <c r="C3" s="186"/>
      <c r="D3" s="34">
        <v>106</v>
      </c>
      <c r="E3" s="44">
        <f>D9*E9+D10*E10+D11*E11+D12*E12+D13*E13+D14*E14+E15*D15+D16*E16+D17*E17+D18*E18+D20*E20+D21*E21+D22*E22+D23*E23+D24*E24+D25*E25+D26*E26+D27*E27+D28*E28+D29*E29+D30*E30+D31*E31+D32*E32+D33*E33+E34*D34+E35*D35+D37*E37+D38*E38+D39*E39+D40*E40+D42*E42+D43*E43+E44*D44+D45*E45+D46*E46+D47*E47+D48*E48+D50*E50+D51*E51+D52*E52+D53*E53+D54*E54+D55*E55+D56*E56+D57*E57+D58*E58+D59*E59+D60*E60+D61*E61+D62*E62+D63*E63+D66*E66+D67*E67+D68*E68+D69*E69+D70*E70+D71*E71+E72*D72+E73*D73+E74*D74+E75*D75+D76*E76+D77*E77+D78*E78+D79*E79+D80*E80+D81*E81+D82*E82+D83*E83+D84*E84+D86*E86+D87*E87+D88*E88+D89*E89+D90*E90+D92*E92+D93*E93+D94*E94+D95*E95+D96*E96+D97*E97+D98*E98+D99*E99+D102*E102+D104*E104+D105*E105+D106*E106+D107*E107+D108*E108+D109*E109+D110*E110+D111*E111+D112*E112+D113*E113+D114*E114+D115*E115+D116*E116+D117*E117+D118*E118+D120*E120+D121*E121+D122*E122+D123*E123+D124*E124</f>
        <v>435271.11830000003</v>
      </c>
      <c r="F3" s="34">
        <v>206</v>
      </c>
      <c r="G3" s="44">
        <f>F9*G9+F10*G10+F11*G11+F12*G12+F13*G13+F14*G14+G15*F15+F16*G16+F17*G17+F18*G18+F20*G20+F21*G21+F22*G22+F23*G23+F24*G24+F25*G25+F26*G26+F27*G27+F28*G28+F29*G29+F30*G30+F31*G31+F32*G32+F33*G33+G34*F34+G35*F35+F37*G37+F38*G38+F39*G39+F40*G40+F42*G42+F43*G43+G44*F44+F45*G45+F46*G46+F47*G47+F48*G48+F50*G50+F51*G51+F52*G52+F53*G53+F54*G54+F55*G55+F56*G56+F57*G57+F58*G58+F59*G59+F60*G60+F61*G61+F62*G62+F63*G63+F66*G66+F67*G67+F68*G68+F69*G69+F70*G70+F71*G71+G72*F72+G73*F73+G74*F74+G75*F75+F76*G76+F77*G77+F78*G78+F79*G79+F80*G80+F81*G81+F82*G82+F83*G83+F84*G84+F86*G86+F87*G87+F88*G88+F89*G89+F90*G90+F92*G92+F93*G93+F94*G94+F95*G95+F96*G96+F97*G97+F98*G98+F99*G99+F102*G102+F104*G104+F105*G105+F106*G106+F107*G107+F108*G108+F109*G109+F110*G110+F111*G111+F112*G112+F113*G113+F114*G114+F115*G115+F116*G116+F117*G117+F118*G118+F120*G120+F121*G121+F122*G122+F123*G123+F124*G124</f>
        <v>296781.5</v>
      </c>
      <c r="H3" s="34">
        <v>306</v>
      </c>
      <c r="I3" s="44">
        <f>H9*I9+H10*I10+H11*I11+H12*I12+H13*I13+H14*I14+I15*H15+H16*I16+H17*I17+H18*I18+H20*I20+H21*I21+H22*I22+H23*I23+H24*I24+H25*I25+H26*I26+H27*I27+H28*I28+H29*I29+H30*I30+H31*I31+H32*I32+H33*I33+I34*H34+I35*H35+H37*I37+H38*I38+H39*I39+H40*I40+H42*I42+H43*I43+I44*H44+H45*I45+H46*I46+H47*I47+H48*I48+H50*I50+H51*I51+H52*I52+H53*I53+H54*I54+H55*I55+H56*I56+H57*I57+H58*I58+H59*I59+H60*I60+H61*I61+H62*I62+H63*I63+H66*I66+H67*I67+H68*I68+H69*I69+H70*I70+H71*I71+I72*H72+I73*H73+I74*H74+I75*H75+H76*I76+H77*I77+H78*I78+H79*I79+H80*I80+H81*I81+H82*I82+H83*I83+H84*I84+H86*I86+H87*I87+H88*I88+H89*I89+H90*I90+H92*I92+H93*I93+H94*I94+H95*I95+H96*I96+H97*I97+H98*I98+H99*I99+H102*I102+H104*I104+H105*I105+H106*I106+H107*I107+H108*I108+H109*I109+H110*I110+H111*I111+H112*I112+H113*I113+H114*I114+H115*I115+H116*I116+H117*I117+H118*I118+H120*I120+H121*I121+H122*I122+H123*I123+H124*I124</f>
        <v>314066.5</v>
      </c>
      <c r="J3" s="34">
        <v>106</v>
      </c>
      <c r="K3" s="44">
        <f>J9*K9+J10*K10+J11*K11+J12*K12+J13*K13+J14*K14+K15*J15+J16*K16+J17*K17+J18*K18+J20*K20+J21*K21+J22*K22+J23*K23+J24*K24+J25*K25+J26*K26+J27*K27+J28*K28+J29*K29+J30*K30+J31*K31+J32*K32+J33*K33+K34*J34+K35*J35+J37*K37+J38*K38+J39*K39+J40*K40+J42*K42+J43*K43+K44*J44+J45*K45+J46*K46+J47*K47+J48*K48+J50*K50+J51*K51+J52*K52+J53*K53+J54*K54+J55*K55+J56*K56+J57*K57+J58*K58+J59*K59+J60*K60+J61*K61+J62*K62+J63*K63+J66*K66+J67*K67+J68*K68+J69*K69+J70*K70+J71*K71+K72*J72+K73*J73+K74*J74+K75*J75+J76*K76+J77*K77+J78*K78+J79*K79+J80*K80+J81*K81+J82*K82+J83*K83+J84*K84+J86*K86+J87*K87+J88*K88+J89*K89+J90*K90+J92*K92+J93*K93+J94*K94+J95*K95+J96*K96+J97*K97+J98*K98+J99*K99+J102*K102+J104*K104+J105*K105+J106*K106+J107*K107+J108*K108+J109*K109+J110*K110+J111*K111+J112*K112+J113*K113+J114*K114+J115*K115+J116*K116+J117*K117+J118*K118+J120*K120+J121*K121+J122*K122+J123*K123+J124*K124</f>
        <v>312395.63959999999</v>
      </c>
      <c r="L3" s="34">
        <v>206</v>
      </c>
      <c r="M3" s="44">
        <f>L9*M9+L10*M10+L11*M11+L12*M12+L13*M13+L14*M14+M15*L15+L16*M16+L17*M17+L18*M18+L20*M20+L21*M21+L22*M22+L23*M23+L24*M24+L25*M25+L26*M26+L27*M27+L28*M28+L29*M29+L30*M30+L31*M31+L32*M32+L33*M33+M34*L34+M35*L35+L37*M37+L38*M38+L39*M39+L40*M40+L42*M42+L43*M43+M44*L44+L45*M45+L46*M46+L47*M47+L48*M48+L50*M50+L51*M51+L52*M52+L53*M53+L54*M54+L55*M55+L56*M56+L57*M57+L58*M58+L59*M59+L60*M60+L61*M61+L62*M62+L63*M63+L66*M66+L67*M67+L68*M68+L69*M69+L70*M70+L71*M71+M72*L72+M73*L73+M74*L74+M75*L75+L76*M76+L77*M77+L78*M78+L79*M79+L80*M80+L81*M81+L82*M82+L83*M83+L84*M84+L86*M86+L87*M87+L88*M88+L89*M89+L90*M90+L92*M92+L93*M93+L94*M94+L95*M95+L96*M96+L97*M97+L98*M98+L99*M99+L102*M102+L104*M104+L105*M105+L106*M106+L107*M107+L108*M108+L109*M109+L110*M110+L111*M111+L112*M112+L113*M113+L114*M114+L115*M115+L116*M116+L117*M117+L118*M118+L120*M120+L121*M121+L122*M122+L123*M123+L124*M124</f>
        <v>249733.24</v>
      </c>
      <c r="N3" s="34">
        <v>304</v>
      </c>
      <c r="O3" s="44">
        <f>N9*O9+N10*O10+N11*O11+N12*O12+N13*O13+N14*O14+O15*N15+N16*O16+N17*O17+N18*O18+N20*O20+N21*O21+N22*O22+N23*O23+N24*O24+N25*O25+N26*O26+N27*O27+N28*O28+N29*O29+N30*O30+N31*O31+N32*O32+N33*O33+O34*N34+O35*N35+N37*O37+N38*O38+N39*O39+N40*O40+N42*O42+N43*O43+O44*N44+N45*O45+N46*O46+N47*O47+N48*O48+N50*O50+N51*O51+N52*O52+N53*O53+N54*O54+N55*O55+N56*O56+N57*O57+N58*O58+N59*O59+N60*O60+N61*O61+N62*O62+N63*O63+N66*O66+N67*O67+N68*O68+N69*O69+N70*O70+N71*O71+O72*N72+O73*N73+O74*N74+O75*N75+N76*O76+N77*O77+N78*O78+N79*O79+N80*O80+N81*O81+N82*O82+N83*O83+N84*O84+N86*O86+N87*O87+N88*O88+N89*O89+N90*O90+N92*O92+N93*O93+N94*O94+N95*O95+N96*O96+N97*O97+N98*O98+N99*O99+N102*O102+N104*O104+N105*O105+N106*O106+N107*O107+N108*O108+N109*O109+N110*O110+N111*O111+N112*O112+N113*O113+N114*O114+N115*O115+N116*O116+N117*O117+N118*O118+N120*O120+N121*O121+N122*O122+N123*O123+N124*O124</f>
        <v>0</v>
      </c>
      <c r="P3" s="34">
        <v>104</v>
      </c>
      <c r="Q3" s="44">
        <f>P9*Q9+P10*Q10+P11*Q11+P12*Q12+P13*Q13+P14*Q14+Q15*P15+P16*Q16+P17*Q17+P18*Q18+P20*Q20+P21*Q21+P22*Q22+P23*Q23+P24*Q24+P25*Q25+P26*Q26+P27*Q27+P28*Q28+P29*Q29+P30*Q30+P31*Q31+P32*Q32+P33*Q33+Q34*P34+Q35*P35+P36*Q36+P37*Q37+P38*Q38+P39*Q39+P40*Q40+P42*Q42+P43*Q43+Q44*P44+P45*Q45+P46*Q46+P47*Q47+P48*Q48+P50*Q50+P51*Q51+P52*Q52+P53*Q53+P54*Q54+P55*Q55+P56*Q56+P57*Q57+P58*Q58+P59*Q59+P60*Q60+P61*Q61+P62*Q62+P63*Q63+P66*Q66+P67*Q67+P68*Q68+P69*Q69+P70*Q70+P71*Q71+Q72*P72+Q73*P73+Q74*P74+Q75*P75+P76*Q76+P77*Q77+P78*Q78+P79*Q79+P80*Q80+P81*Q81+P82*Q82+P83*Q83+P84*Q84+P86*Q86+P87*Q87+P88*Q88+P89*Q89+P90*Q90+P91*Q91+P92*Q92+P93*Q93+P94*Q94+P95*Q95+P96*Q96+P97*Q97+P98*Q98+P99*Q99+P100*Q100+P101*Q101+P102*Q102+P103*Q103+P104*Q104+P105*Q105+P106*Q106+P107*Q107+P108*Q108+P109*Q109+P110*Q110+P111*Q111+P112*Q112+P113*Q113+P114*Q114+P115*Q115+P116*Q116+P117*Q117+P118*Q118+P120*Q120+P121*Q121+P122*Q122+P123*Q123+P124*Q124</f>
        <v>429872.39999999997</v>
      </c>
      <c r="R3" s="34">
        <v>2004</v>
      </c>
      <c r="S3" s="44">
        <f>R9*S9+R10*S10+R11*S11+R12*S12+R13*S13+R14*S14+S15*R15+R16*S16+R17*S17+R18*S18+R19*S19+R20*S20+R21*S21+R22*S22+R23*S23+R24*S24+R25*S25+R26*S26+R27*S27+R28*S28+R29*S29+R30*S30+R31*S31+R32*S32+R33*S33+S34*R34+S35*R35+R37*S37+R38*S38+R39*S39+R40*S40+R42*S42+R43*S43+S44*R44+R45*S45+R46*S46+R47*S47+R48*S48+R49*S49+R50*S50+R51*S51+R52*S52+R53*S53+R54*S54+R55*S55+R56*S56+R57*S57+R58*S58+R59*S59+R60*S60+R61*S61+R62*S62+R63*S63+R64*S64+R66*S66+R67*S67+R68*S68+R69*S69+R70*S70+R71*S71+S72*R72+S73*R73+S74*R74+S75*R75+R76*S76+R77*S77+R78*S78+R79*S79+R80*S80+R81*S81+R82*S82+R83*S83+R84*S84+R86*S86+R87*S87+R88*S88+R89*S89+R90*S90+R92*S92+R93*S93+R94*S94+R95*S95+R96*S96+R97*S97+R98*S98+R99*S99+R102*S102+R104*S104+R105*S105+R106*S106+R107*S107+R108*S108+R109*S109+R110*S110+R111*S111+R112*S112+R113*S113+R114*S114+R115*S115+R116*S116+R117*S117+R118*S118+R119*S119+R120*S120+R121*S121+R122*S122+R123*S123+R124*S124</f>
        <v>287749.95</v>
      </c>
      <c r="T3" s="34">
        <v>107</v>
      </c>
      <c r="U3" s="44">
        <f>T9*U9+T10*U10+T11*U11+T12*U12+T13*U13+T14*U14+U15*T15+T16*U16+T17*U17+T18*U18+T20*U20+T21*U21+T22*U22+T23*U23+T24*U24+T25*U25+T26*U26+T27*U27+T28*U28+T29*U29+T30*U30+T31*U31+T32*U32+T33*U33+U34*T34+U35*T35+T37*U37+T38*U38+T39*U39+T40*U40+T42*U42+T43*U43+U44*T44+T45*U45+T46*U46+T47*U47+T48*U48+T50*U50+T51*U51+T52*U52+T53*U53+T54*U54+T55*U55+T56*U56+T57*U57+T58*U58+T59*U59+T60*U60+T61*U61+T62*U62+T63*U63+T66*U66+T67*U67+T68*U68+T69*U69+T70*U70+T71*U71+U72*T72+U73*T73+U74*T74+U75*T75+T76*U76+T77*U77+T78*U78+T79*U79+T80*U80+T81*U81+T82*U82+T83*U83+T84*U84+T86*U86+T87*U87+T88*U88+T89*U89+T90*U90+T92*U92+T93*U93+T94*U94+T95*U95+T96*U96+T97*U97+T98*U98+T99*U99+T102*U102+T104*U104+T105*U105+T106*U106+T107*U107+T108*U108+T109*U109+T110*U110+T111*U111+T112*U112+T113*U113+T114*U114+T115*U115+T116*U116+T117*U117+T118*U118+T120*U120+T121*U121+T122*U122+T123*U123+T124*U124</f>
        <v>260431.9</v>
      </c>
      <c r="V3" s="34">
        <v>307</v>
      </c>
      <c r="W3" s="44">
        <f>V9*W9+V10*W10+V11*W11+V12*W12+V13*W13+V14*W14+W15*V15+V16*W16+V17*W17+V18*W18+V20*W20+V21*W21+V22*W22+V23*W23+V24*W24+V25*W25+V26*W26+V27*W27+V28*W28+V29*W29+V30*W30+V31*W31+V32*W32+V33*W33+W34*V34+W35*V35+V36*W36+V37*W37+V38*W38+V39*W39+V40*W40+V42*W42+V43*W43+W44*V44+V45*W45+V46*W46+V47*W47+V48*W48+V49*W49+V50*W50+V51*W51+V52*W52+V53*W53+V54*W54+V55*W55+V56*W56+V57*W57+V58*W58+V59*W59+V60*W60+V61*W61+V62*W62+V63*W63+V66*W66+V67*W67+V68*W68+V69*W69+V70*W70+V71*W71+W72*V72+W73*V73+W74*V74+W75*V75+V76*W76+V77*W77+V78*W78+V79*W79+V80*W80+V81*W81+V82*W82+V83*W83+V84*W84+V86*W86+V87*W87+V88*W88+V89*W89+V90*W90+V92*W92+V93*W93+V94*W94+V95*W95+V96*W96+V97*W97+V98*W98+V99*W99+V102*W102+V104*W104+V105*W105+V106*W106+V107*W107+V108*W108+V109*W109+V110*W110+V111*W111+V112*W112+V113*W113+V114*W114+V115*W115+V116*W116+V117*W117+V118*W118+V120*W120+V121*W121+V122*W122+V123*W123+V124*W124</f>
        <v>259274.5</v>
      </c>
      <c r="X3" s="34">
        <v>307</v>
      </c>
      <c r="Y3" s="44">
        <f>X9*Y9+X10*Y10+X11*Y11+X12*Y12+X13*Y13+X14*Y14+Y15*X15+X16*Y16+X17*Y17+X18*Y18+X20*Y20+X21*Y21+X22*Y22+X23*Y23+X24*Y24+X25*Y25+X26*Y26+X27*Y27+X28*Y28+X29*Y29+X30*Y30+X31*Y31+X32*Y32+X33*Y33+Y34*X34+Y35*X35+X36*Y36+X37*Y37+X38*Y38+X39*Y39+X40*Y40+X42*Y42+X43*Y43+Y44*X44+X45*Y45+X46*Y46+X47*Y47+X48*Y48+X49*Y49+X50*Y50+X51*Y51+X52*Y52+X53*Y53+X54*Y54+X55*Y55+X56*Y56+X57*Y57+X58*Y58+X59*Y59+X60*Y60+X61*Y61+X62*Y62+X63*Y63+X65*Y65+X66*Y66+X67*Y67+X68*Y68+X69*Y69+X70*Y70+X71*Y71+Y72*X72+Y73*X73+Y74*X74+Y75*X75+X76*Y76+X77*Y77+X78*Y78+X79*Y79+X80*Y80+X81*Y81+X82*Y82+X83*Y83+X84*Y84+X86*Y86+X87*Y87+X88*Y88+X89*Y89+X90*Y90+X92*Y92+X93*Y93+X94*Y94+X95*Y95+X96*Y96+X97*Y97+X98*Y98+X99*Y99+X102*Y102+X104*Y104+X105*Y105+X106*Y106+X107*Y107+X108*Y108+X109*Y109+X110*Y110+X111*Y111+X112*Y112+X113*Y113+X114*Y114+X115*Y115+X116*Y116+X117*Y117+X118*Y118+X120*Y120+X121*Y121+X122*Y122+X123*Y123+X124*Y124</f>
        <v>167762.90000000002</v>
      </c>
      <c r="Z3" s="85">
        <v>107</v>
      </c>
      <c r="AA3" s="44">
        <f>Z9*AA9+Z10*AA10+Z11*AA11+Z12*AA12+Z13*AA13+Z14*AA14+AA15*Z15+Z16*AA16+Z17*AA17+Z18*AA18+Z20*AA20+Z21*AA21+Z22*AA22+Z23*AA23+Z24*AA24+Z25*AA25+Z26*AA26+Z27*AA27+Z28*AA28+Z29*AA29+Z30*AA30+Z31*AA31+Z32*AA32+Z33*AA33+AA34*Z34+AA35*Z35+Z36*AA36+Z37*AA37+Z38*AA38+Z39*AA39+Z40*AA40+Z42*AA42+Z43*AA43+AA44*Z44+Z45*AA45+Z46*AA46+Z47*AA47+Z48*AA48+Z49*AA49+Z50*AA50+Z51*AA51+Z52*AA52+Z53*AA53+Z54*AA54+Z55*AA55+Z56*AA56+Z57*AA57+Z58*AA58+Z59*AA59+Z60*AA60+Z61*AA61+Z62*AA62+Z63*AA63+Z65*AA65+Z66*AA66+Z67*AA67+Z68*AA68+Z69*AA69+Z70*AA70+Z71*AA71+AA72*Z72+AA73*Z73+AA74*Z74+AA75*Z75+Z76*AA76+Z77*AA77+Z78*AA78+Z79*AA79+Z80*AA80+Z81*AA81+Z82*AA82+Z83*AA83+Z84*AA84+Z86*AA86+Z87*AA87+Z88*AA88+Z89*AA89+Z90*AA90+Z92*AA92+Z93*AA93+Z94*AA94+Z95*AA95+Z96*AA96+Z97*AA97+Z98*AA98+Z99*AA99+Z102*AA102+Z104*AA104+Z105*AA105+Z106*AA106+Z107*AA107+Z108*AA108+Z109*AA109+Z110*AA110+Z111*AA111+Z112*AA112+Z113*AA113+Z114*AA114+Z115*AA115+Z116*AA116+Z117*AA117+Z118*AA118+Z120*AA120+Z121*AA121+Z122*AA122+Z123*AA123+Z124*AA124</f>
        <v>261888.15</v>
      </c>
      <c r="AB3" s="85">
        <v>207</v>
      </c>
      <c r="AC3" s="44">
        <f>AB9*AC9+AB10*AC10+AB11*AC11+AB12*AC12+AB13*AC13+AB14*AC14+AC15*AB15+AB16*AC16+AB17*AC17+AB18*AC18+AB20*AC20+AB21*AC21+AB22*AC22+AB23*AC23+AB24*AC24+AB25*AC25+AB26*AC26+AB27*AC27+AB28*AC28+AB29*AC29+AB30*AC30+AB31*AC31+AB32*AC32+AB33*AC33+AC34*AB34+AC35*AB35+AB36*AC36+AB37*AC37+AB38*AC38+AB39*AC39+AB40*AC40+AB42*AC42+AB43*AC43+AC44*AB44+AB45*AC45+AB46*AC46+AB47*AC47+AB48*AC48+AB49*AC49+AB50*AC50+AB51*AC51+AB52*AC52+AB53*AC53+AB54*AC54+AB55*AC55+AB56*AC56+AB57*AC57+AB58*AC58+AB59*AC59+AB60*AC60+AB61*AC61+AB62*AC62+AB63*AC63+AB65*AC65+AB66*AC66+AB67*AC67+AB68*AC68+AB69*AC69+AB70*AC70+AB71*AC71+AC72*AB72+AC73*AB73+AC74*AB74+AC75*AB75+AB76*AC76+AB77*AC77+AB78*AC78+AB79*AC79+AB80*AC80+AB81*AC81+AB82*AC82+AB83*AC83+AB84*AC84+AB86*AC86+AB87*AC87+AB88*AC88+AB89*AC89+AB90*AC90+AB92*AC92+AB93*AC93+AB94*AC94+AB95*AC95+AB96*AC96+AB97*AC97+AB98*AC98+AB99*AC99+AB102*AC102+AB104*AC104+AB105*AC105+AB106*AC106+AB107*AC107+AB108*AC108+AB109*AC109+AB110*AC110+AB111*AC111+AB112*AC112+AB113*AC113+AB114*AC114+AB115*AC115+AB116*AC116+AB117*AC117+AB118*AC118+AB120*AC120+AB121*AC121+AB122*AC122+AB123*AC123+AB124*AC124</f>
        <v>319077.09999999998</v>
      </c>
      <c r="AD3" s="34">
        <v>307</v>
      </c>
      <c r="AE3" s="44">
        <f>AD9*AE9+AD10*AE10+AD11*AE11+AD12*AE12+AD13*AE13+AD14*AE14+AE15*AD15+AD16*AE16+AD17*AE17+AD18*AE18+AD20*AE20+AD21*AE21+AD22*AE22+AD23*AE23+AD24*AE24+AD25*AE25+AD26*AE26+AD27*AE27+AD28*AE28+AD29*AE29+AD30*AE30+AD31*AE31+AD32*AE32+AD33*AE33+AE34*AD34+AE35*AD35+AD37*AE37+AD38*AE38+AD39*AE39+AD40*AE40+AD42*AE42+AD43*AE43+AE44*AD44+AD45*AE45+AD46*AE46+AD47*AE47+AD48*AE48+AD50*AE50+AD51*AE51+AD52*AE52+AD53*AE53+AD54*AE54+AD55*AE55+AD56*AE56+AD57*AE57+AD58*AE58+AD59*AE59+AD60*AE60+AD61*AE61+AD62*AE62+AD63*AE63+AD66*AE66+AD67*AE67+AD68*AE68+AD69*AE69+AD70*AE70+AD71*AE71+AE72*AD72+AE73*AD73+AE74*AD74+AE75*AD75+AD76*AE76+AD77*AE77+AD78*AE78+AD79*AE79+AD80*AE80+AD81*AE81+AD82*AE82+AD83*AE83+AD84*AE84+AD86*AE86+AD87*AE87+AD88*AE88+AD89*AE89+AD90*AE90+AD92*AE92+AD93*AE93+AD94*AE94+AD95*AE95+AD96*AE96+AD97*AE97+AD98*AE98+AD99*AE99+AD102*AE102+AD104*AE104+AD105*AE105+AD106*AE106+AD107*AE107+AD108*AE108+AD109*AE109+AD110*AE110+AD111*AE111+AD112*AE112+AD113*AE113+AD114*AE114+AD115*AE115+AD116*AE116+AD117*AE117+AD118*AE118+AD120*AE120+AD121*AE121+AD122*AE122+AD123*AE123+AD124*AE124</f>
        <v>130393.512</v>
      </c>
      <c r="AF3" s="69">
        <v>107</v>
      </c>
      <c r="AG3" s="44">
        <f>AF9*AG9+AF10*AG10+AF11*AG11+AF12*AG12+AF13*AG13+AF14*AG14+AG15*AF15+AF16*AG16+AF17*AG17+AF18*AG18+AF20*AG20+AF21*AG21+AF22*AG22+AF23*AG23+AF24*AG24+AF25*AG25+AF26*AG26+AF27*AG27+AF28*AG28+AF29*AG29+AF30*AG30+AF31*AG31+AF32*AG32+AF33*AG33+AG34*AF34+AG35*AF35+AF37*AG37+AF38*AG38+AF39*AG39+AF40*AG40+AF42*AG42+AF43*AG43+AG44*AF44+AF45*AG45+AF46*AG46+AF47*AG47+AF48*AG48+AF50*AG50+AF51*AG51+AF52*AG52+AF53*AG53+AF54*AG54+AF55*AG55+AF56*AG56+AF57*AG57+AF58*AG58+AF59*AG59+AF60*AG60+AF61*AG61+AF62*AG62+AF63*AG63+AF66*AG66+AF67*AG67+AF68*AG68+AF69*AG69+AF70*AG70+AF71*AG71+AG72*AF72+AG73*AF73+AG74*AF74+AG75*AF75+AF76*AG76+AF77*AG77+AF78*AG78+AF79*AG79+AF80*AG80+AF81*AG81+AF82*AG82+AF83*AG83+AF84*AG84+AF86*AG86+AF87*AG87+AF88*AG88+AF89*AG89+AF90*AG90+AF92*AG92+AF93*AG93+AF94*AG94+AF95*AG95+AF96*AG96+AF97*AG97+AF98*AG98+AF99*AG99+AF102*AG102+AF104*AG104+AF105*AG105+AF106*AG106+AF107*AG107+AF108*AG108+AF109*AG109+AF110*AG110+AF111*AG111+AF112*AG112+AF113*AG113+AF114*AG114+AF115*AG115+AF116*AG116+AF117*AG117+AF118*AG118+AF120*AG120+AF121*AG121+AF122*AG122+AF123*AG123+AF124*AG124</f>
        <v>0</v>
      </c>
      <c r="AH3" s="34">
        <v>404</v>
      </c>
      <c r="AI3" s="44">
        <f>AH9*AI9+AH10*AI10+AH11*AI11+AH12*AI12+AH13*AI13+AH14*AI14+AI15*AH15+AH16*AI16+AH17*AI17+AH18*AI18+AH20*AI20+AH21*AI21+AH22*AI22+AH23*AI23+AH24*AI24+AH25*AI25+AH26*AI26+AH27*AI27+AH28*AI28+AH29*AI29+AH30*AI30+AH31*AI31+AH32*AI32+AH33*AI33+AI34*AH34+AI35*AH35+AH37*AI37+AH38*AI38+AH39*AI39+AH40*AI40+AH42*AI42+AH43*AI43+AI44*AH44+AH45*AI45+AH46*AI46+AH47*AI47+AH48*AI48+AH50*AI50+AH51*AI51+AH52*AI52+AH53*AI53+AH54*AI54+AH55*AI55+AH56*AI56+AH57*AI57+AH58*AI58+AH59*AI59+AH60*AI60+AH61*AI61+AH62*AI62+AH63*AI63+AH66*AI66+AH67*AI67+AH68*AI68+AH69*AI69+AH70*AI70+AH71*AI71+AI72*AH72+AI73*AH73+AI74*AH74+AI75*AH75+AH76*AI76+AH77*AI77+AH78*AI78+AH79*AI79+AH80*AI80+AH81*AI81+AH82*AI82+AH83*AI83+AH84*AI84+AH86*AI86+AH87*AI87+AH88*AI88+AH89*AI89+AH90*AI90+AH92*AI92+AH93*AI93+AH94*AI94+AH95*AI95+AH96*AI96+AH97*AI97+AH98*AI98+AH99*AI99+AH102*AI102+AH104*AI104+AH105*AI105+AH106*AI106+AH107*AI107+AH108*AI108+AH109*AI109+AH110*AI110+AH111*AI111+AH112*AI112+AH113*AI113+AH114*AI114+AH115*AI115+AH116*AI116+AH117*AI117+AH118*AI118+AH120*AI120+AH121*AI121+AH122*AI122+AH123*AI123+AH124*AI124</f>
        <v>0</v>
      </c>
      <c r="AJ3" s="34">
        <v>504</v>
      </c>
      <c r="AK3" s="44">
        <f>AJ9*AK9+AJ10*AK10+AJ11*AK11+AJ12*AK12+AJ13*AK13+AJ14*AK14+AK15*AJ15+AJ16*AK16+AJ17*AK17+AJ18*AK18+AJ20*AK20+AJ21*AK21+AJ22*AK22+AJ23*AK23+AJ24*AK24+AJ25*AK25+AJ26*AK26+AJ27*AK27+AJ28*AK28+AJ29*AK29+AJ30*AK30+AJ31*AK31+AJ32*AK32+AJ33*AK33+AK34*AJ34+AK35*AJ35+AJ37*AK37+AJ38*AK38+AJ39*AK39+AJ40*AK40+AJ42*AK42+AJ43*AK43+AK44*AJ44+AJ45*AK45+AJ46*AK46+AJ47*AK47+AJ48*AK48+AJ50*AK50+AJ51*AK51+AJ52*AK52+AJ53*AK53+AJ54*AK54+AJ55*AK55+AJ56*AK56+AJ57*AK57+AJ58*AK58+AJ59*AK59+AJ60*AK60+AJ61*AK61+AJ62*AK62+AJ63*AK63+AJ66*AK66+AJ67*AK67+AJ68*AK68+AJ69*AK69+AJ70*AK70+AJ71*AK71+AK72*AJ72+AK73*AJ73+AK74*AJ74+AK75*AJ75+AJ76*AK76+AJ77*AK77+AJ78*AK78+AJ79*AK79+AJ80*AK80+AJ81*AK81+AJ82*AK82+AJ83*AK83+AJ84*AK84+AJ86*AK86+AJ87*AK87+AJ88*AK88+AJ89*AK89+AJ90*AK90+AJ92*AK92+AJ93*AK93+AJ94*AK94+AJ95*AK95+AJ96*AK96+AJ97*AK97+AJ98*AK98+AJ99*AK99+AJ102*AK102+AJ104*AK104+AJ105*AK105+AJ106*AK106+AJ107*AK107+AJ108*AK108+AJ109*AK109+AJ110*AK110+AJ111*AK111+AJ112*AK112+AJ113*AK113+AJ114*AK114+AJ115*AK115+AJ116*AK116+AJ117*AK117+AJ118*AK118+AJ120*AK120+AJ121*AK121+AJ122*AK122+AJ123*AK123+AJ124*AK124</f>
        <v>227286.86000000002</v>
      </c>
      <c r="AL3" s="184"/>
      <c r="AM3" s="185"/>
      <c r="AN3" s="186"/>
      <c r="AO3" s="193"/>
      <c r="AP3" s="194"/>
      <c r="AQ3" s="195"/>
    </row>
    <row r="4" spans="1:43" ht="13.5" thickBot="1" x14ac:dyDescent="0.25">
      <c r="A4" s="187"/>
      <c r="B4" s="188"/>
      <c r="C4" s="189"/>
      <c r="D4" s="177" t="s">
        <v>282</v>
      </c>
      <c r="E4" s="178"/>
      <c r="F4" s="177" t="s">
        <v>265</v>
      </c>
      <c r="G4" s="178"/>
      <c r="H4" s="177" t="s">
        <v>265</v>
      </c>
      <c r="I4" s="178"/>
      <c r="J4" s="177" t="s">
        <v>265</v>
      </c>
      <c r="K4" s="178"/>
      <c r="L4" s="177" t="s">
        <v>149</v>
      </c>
      <c r="M4" s="178"/>
      <c r="N4" s="177"/>
      <c r="O4" s="178"/>
      <c r="P4" s="177"/>
      <c r="Q4" s="178"/>
      <c r="R4" s="177"/>
      <c r="S4" s="178"/>
      <c r="T4" s="177"/>
      <c r="U4" s="178"/>
      <c r="V4" s="177"/>
      <c r="W4" s="178"/>
      <c r="X4" s="177"/>
      <c r="Y4" s="178"/>
      <c r="Z4" s="177"/>
      <c r="AA4" s="178"/>
      <c r="AB4" s="177"/>
      <c r="AC4" s="178"/>
      <c r="AD4" s="177"/>
      <c r="AE4" s="178"/>
      <c r="AF4" s="177"/>
      <c r="AG4" s="178"/>
      <c r="AH4" s="177"/>
      <c r="AI4" s="178"/>
      <c r="AJ4" s="177"/>
      <c r="AK4" s="178"/>
      <c r="AL4" s="184"/>
      <c r="AM4" s="185"/>
      <c r="AN4" s="186"/>
      <c r="AO4" s="196"/>
      <c r="AP4" s="197"/>
      <c r="AQ4" s="198"/>
    </row>
    <row r="5" spans="1:43" ht="13.5" thickBot="1" x14ac:dyDescent="0.25">
      <c r="A5" s="12"/>
      <c r="B5" s="13"/>
      <c r="C5" s="14"/>
      <c r="D5" s="179" t="s">
        <v>283</v>
      </c>
      <c r="E5" s="180"/>
      <c r="F5" s="179" t="s">
        <v>266</v>
      </c>
      <c r="G5" s="180"/>
      <c r="H5" s="179" t="s">
        <v>266</v>
      </c>
      <c r="I5" s="180"/>
      <c r="J5" s="179" t="s">
        <v>266</v>
      </c>
      <c r="K5" s="180"/>
      <c r="L5" s="179" t="s">
        <v>266</v>
      </c>
      <c r="M5" s="180"/>
      <c r="N5" s="179"/>
      <c r="O5" s="180"/>
      <c r="P5" s="179"/>
      <c r="Q5" s="180"/>
      <c r="R5" s="179"/>
      <c r="S5" s="180"/>
      <c r="T5" s="179"/>
      <c r="U5" s="180"/>
      <c r="V5" s="179"/>
      <c r="W5" s="180"/>
      <c r="X5" s="179"/>
      <c r="Y5" s="180"/>
      <c r="Z5" s="179"/>
      <c r="AA5" s="180"/>
      <c r="AB5" s="179"/>
      <c r="AC5" s="180"/>
      <c r="AD5" s="179"/>
      <c r="AE5" s="180"/>
      <c r="AF5" s="179"/>
      <c r="AG5" s="180"/>
      <c r="AH5" s="179"/>
      <c r="AI5" s="180"/>
      <c r="AJ5" s="179"/>
      <c r="AK5" s="180"/>
      <c r="AL5" s="184"/>
      <c r="AM5" s="185"/>
      <c r="AN5" s="186"/>
      <c r="AO5" s="54"/>
      <c r="AP5" s="55"/>
      <c r="AQ5" s="56"/>
    </row>
    <row r="6" spans="1:43" ht="13.5" thickBot="1" x14ac:dyDescent="0.25">
      <c r="A6" s="12"/>
      <c r="B6" s="13"/>
      <c r="C6" s="14"/>
      <c r="D6" s="35" t="s">
        <v>13</v>
      </c>
      <c r="E6" s="36" t="s">
        <v>148</v>
      </c>
      <c r="F6" s="35" t="s">
        <v>13</v>
      </c>
      <c r="G6" s="36" t="s">
        <v>148</v>
      </c>
      <c r="H6" s="35" t="s">
        <v>13</v>
      </c>
      <c r="I6" s="36" t="s">
        <v>148</v>
      </c>
      <c r="J6" s="35" t="s">
        <v>13</v>
      </c>
      <c r="K6" s="36" t="s">
        <v>148</v>
      </c>
      <c r="L6" s="35" t="s">
        <v>13</v>
      </c>
      <c r="M6" s="36" t="s">
        <v>148</v>
      </c>
      <c r="N6" s="35"/>
      <c r="O6" s="36"/>
      <c r="P6" s="35"/>
      <c r="Q6" s="36"/>
      <c r="R6" s="35"/>
      <c r="S6" s="36"/>
      <c r="T6" s="35"/>
      <c r="U6" s="36"/>
      <c r="V6" s="35"/>
      <c r="W6" s="36"/>
      <c r="X6" s="35"/>
      <c r="Y6" s="36"/>
      <c r="Z6" s="35"/>
      <c r="AA6" s="36"/>
      <c r="AB6" s="35"/>
      <c r="AC6" s="36"/>
      <c r="AD6" s="35"/>
      <c r="AE6" s="36"/>
      <c r="AF6" s="35"/>
      <c r="AG6" s="36"/>
      <c r="AH6" s="35"/>
      <c r="AI6" s="36"/>
      <c r="AJ6" s="35"/>
      <c r="AK6" s="36"/>
      <c r="AL6" s="184"/>
      <c r="AM6" s="185"/>
      <c r="AN6" s="186"/>
      <c r="AO6" s="54"/>
      <c r="AP6" s="55"/>
      <c r="AQ6" s="56"/>
    </row>
    <row r="7" spans="1:43" ht="13.5" thickBot="1" x14ac:dyDescent="0.25">
      <c r="A7" s="15"/>
      <c r="B7" s="16"/>
      <c r="C7" s="17"/>
      <c r="D7" s="42">
        <f>336*59.167</f>
        <v>19880.112000000001</v>
      </c>
      <c r="E7" s="62"/>
      <c r="F7" s="42">
        <v>0</v>
      </c>
      <c r="G7" s="37" t="e">
        <f>(F9*G9+F10*G10+F11*G11+F12*G12+F13*G13+F14*G14+F16*G16+F17*G17+F18*G18+F21*G21+F23*G23+F24*G24+F25*G25+F26*G26+F38*G38+F40*G40)/F7</f>
        <v>#DIV/0!</v>
      </c>
      <c r="H7" s="42">
        <f>246*47.333</f>
        <v>11643.918</v>
      </c>
      <c r="I7" s="37">
        <f>(H9*I9+H10*I10+H11*I11+H12*I12+H13*I13+H14*I14++H15*I15+H16*I16+H17*I17+H18*I18+H20*I20+H21*I21+H22*I22+H23*I23+H24*I24+H25*I25+H26*I26+H27*I27+H32*I32+H33*I33+H34*I34+H35*I35+H37*I37+H38*I38+H40*I40)/H7</f>
        <v>12.057573747942918</v>
      </c>
      <c r="J7" s="42">
        <f>246*47.333</f>
        <v>11643.918</v>
      </c>
      <c r="K7" s="37">
        <f>(J9*K9+J10*K10+J11*K11+J12*K12+J13*K13+J14*K14++J15*K15+J16*K16+J17*K17+J18*K18+J20*K20+J21*K21+J22*K22+J23*K23+J24*K24+J25*K25+J26*K26+J27*K27+J32*K32+J33*K33+J34*K34+J35*K35+J37*K37+J38*K38+J40*K40)/J7</f>
        <v>9.3360112979153591</v>
      </c>
      <c r="L7" s="42">
        <f>73*47.33</f>
        <v>3455.0899999999997</v>
      </c>
      <c r="M7" s="37">
        <f>(L9*M9+L10*M10+L11*M11+L12*M12+L13*M13+L14*M14++L15*M15+L16*M16+L17*M17+L18*M18+L20*M20+L21*M21+L22*M22+L23*M23+L24*M24+L25*M25+L26*M26+L27*M27+L32*M32+L33*M33+L34*M34+L35*M35+L37*M37+L38*M38+L40*M40)/L7</f>
        <v>14.910002344367298</v>
      </c>
      <c r="N7" s="42"/>
      <c r="O7" s="37"/>
      <c r="P7" s="42"/>
      <c r="Q7" s="37"/>
      <c r="R7" s="42"/>
      <c r="S7" s="37"/>
      <c r="T7" s="42"/>
      <c r="U7" s="37"/>
      <c r="V7" s="42"/>
      <c r="W7" s="37"/>
      <c r="X7" s="42"/>
      <c r="Y7" s="37"/>
      <c r="Z7" s="42"/>
      <c r="AA7" s="37"/>
      <c r="AB7" s="42"/>
      <c r="AC7" s="37"/>
      <c r="AD7" s="42"/>
      <c r="AE7" s="37"/>
      <c r="AF7" s="42"/>
      <c r="AG7" s="37"/>
      <c r="AH7" s="42"/>
      <c r="AI7" s="37"/>
      <c r="AJ7" s="42"/>
      <c r="AK7" s="37"/>
      <c r="AL7" s="187"/>
      <c r="AM7" s="188"/>
      <c r="AN7" s="189"/>
      <c r="AO7" s="51"/>
      <c r="AP7" s="52"/>
      <c r="AQ7" s="53"/>
    </row>
    <row r="8" spans="1:43" ht="13.5" thickBot="1" x14ac:dyDescent="0.25">
      <c r="A8" s="5" t="s">
        <v>0</v>
      </c>
      <c r="B8" s="6" t="s">
        <v>1</v>
      </c>
      <c r="C8" s="7" t="s">
        <v>2</v>
      </c>
      <c r="D8" s="75"/>
      <c r="E8" s="63"/>
      <c r="F8" s="75"/>
      <c r="G8" s="20"/>
      <c r="H8" s="75"/>
      <c r="I8" s="20"/>
      <c r="J8" s="75"/>
      <c r="K8" s="20"/>
      <c r="L8" s="75"/>
      <c r="M8" s="20"/>
      <c r="N8" s="45"/>
      <c r="O8" s="20"/>
      <c r="P8" s="75"/>
      <c r="Q8" s="20"/>
      <c r="R8" s="75"/>
      <c r="S8" s="20"/>
      <c r="T8" s="75"/>
      <c r="U8" s="20"/>
      <c r="V8" s="75"/>
      <c r="W8" s="20"/>
      <c r="X8" s="75"/>
      <c r="Y8" s="20"/>
      <c r="Z8" s="75"/>
      <c r="AA8" s="20"/>
      <c r="AB8" s="75"/>
      <c r="AC8" s="20"/>
      <c r="AD8" s="75"/>
      <c r="AE8" s="20"/>
      <c r="AF8" s="45"/>
      <c r="AG8" s="20"/>
      <c r="AH8" s="45"/>
      <c r="AI8" s="20"/>
      <c r="AJ8" s="75"/>
      <c r="AK8" s="20"/>
      <c r="AL8" s="19" t="s">
        <v>18</v>
      </c>
      <c r="AM8" s="20" t="s">
        <v>19</v>
      </c>
      <c r="AN8" s="18" t="s">
        <v>20</v>
      </c>
      <c r="AO8" s="57" t="s">
        <v>0</v>
      </c>
      <c r="AP8" s="58" t="s">
        <v>1</v>
      </c>
      <c r="AQ8" s="59" t="s">
        <v>2</v>
      </c>
    </row>
    <row r="9" spans="1:43" x14ac:dyDescent="0.2">
      <c r="A9" s="22" t="s">
        <v>28</v>
      </c>
      <c r="B9" s="1" t="s">
        <v>6</v>
      </c>
      <c r="C9" s="21" t="s">
        <v>26</v>
      </c>
      <c r="D9" s="70">
        <v>3080</v>
      </c>
      <c r="E9" s="40">
        <v>3.45</v>
      </c>
      <c r="F9" s="64">
        <v>1596.5</v>
      </c>
      <c r="G9" s="65">
        <v>3.6</v>
      </c>
      <c r="H9" s="64">
        <v>1596.5</v>
      </c>
      <c r="I9" s="65">
        <v>3.6</v>
      </c>
      <c r="J9" s="11">
        <v>1596.5</v>
      </c>
      <c r="K9" s="23">
        <v>3.5</v>
      </c>
      <c r="L9" s="11">
        <v>851.2</v>
      </c>
      <c r="M9" s="23">
        <v>4.5</v>
      </c>
      <c r="N9" s="11"/>
      <c r="O9" s="23"/>
      <c r="P9" s="11">
        <v>2384</v>
      </c>
      <c r="Q9" s="23">
        <v>3</v>
      </c>
      <c r="R9" s="11">
        <v>852</v>
      </c>
      <c r="S9" s="23">
        <v>6.5</v>
      </c>
      <c r="T9" s="11">
        <v>892</v>
      </c>
      <c r="U9" s="23">
        <v>5.5</v>
      </c>
      <c r="V9" s="11">
        <v>714</v>
      </c>
      <c r="W9" s="23">
        <v>6.5</v>
      </c>
      <c r="X9" s="11">
        <v>115</v>
      </c>
      <c r="Y9" s="23">
        <v>23.88</v>
      </c>
      <c r="Z9" s="11">
        <v>934</v>
      </c>
      <c r="AA9" s="23">
        <v>2.9</v>
      </c>
      <c r="AB9" s="11">
        <v>1852</v>
      </c>
      <c r="AC9" s="23">
        <v>2.9</v>
      </c>
      <c r="AD9" s="11"/>
      <c r="AE9" s="23"/>
      <c r="AF9" s="11"/>
      <c r="AG9" s="23"/>
      <c r="AH9" s="11"/>
      <c r="AI9" s="23"/>
      <c r="AJ9" s="11">
        <v>878</v>
      </c>
      <c r="AK9" s="23">
        <v>5</v>
      </c>
      <c r="AL9" s="47">
        <f>D9+F9+H9+J9+L9+N9+P9+R9+T9+V9+X9+Z9+AB9+AD9+AF9+AH9+AJ9</f>
        <v>17341.7</v>
      </c>
      <c r="AM9" s="40">
        <f>D9*E9+F9*G9+H9*I9+J9*K9+L9*M9+N9*O9+P9*Q9+R9*S9+T9*U9+V9*W9+X9*Y9+Z9*AA9+AB9*AC9+AD9*AE9+AF9*AG9+AH9*AI9+AJ9*AK9</f>
        <v>68991.55</v>
      </c>
      <c r="AN9" s="74">
        <f>IF(AM9=0,"--",AM9/AL9)</f>
        <v>3.9783614063211794</v>
      </c>
      <c r="AO9" s="26" t="s">
        <v>28</v>
      </c>
      <c r="AP9" s="9" t="s">
        <v>6</v>
      </c>
      <c r="AQ9" s="32" t="s">
        <v>26</v>
      </c>
    </row>
    <row r="10" spans="1:43" x14ac:dyDescent="0.2">
      <c r="A10" s="22" t="s">
        <v>188</v>
      </c>
      <c r="B10" s="9" t="s">
        <v>14</v>
      </c>
      <c r="C10" s="21" t="s">
        <v>3</v>
      </c>
      <c r="D10" s="70"/>
      <c r="E10" s="40"/>
      <c r="F10" s="11"/>
      <c r="G10" s="23"/>
      <c r="H10" s="11"/>
      <c r="I10" s="23"/>
      <c r="J10" s="11"/>
      <c r="K10" s="23"/>
      <c r="L10" s="11"/>
      <c r="M10" s="23"/>
      <c r="N10" s="11"/>
      <c r="O10" s="23"/>
      <c r="P10" s="11"/>
      <c r="Q10" s="23"/>
      <c r="R10" s="11"/>
      <c r="S10" s="23"/>
      <c r="T10" s="11">
        <v>1</v>
      </c>
      <c r="U10" s="23">
        <v>3000</v>
      </c>
      <c r="V10" s="11"/>
      <c r="W10" s="23"/>
      <c r="X10" s="11"/>
      <c r="Y10" s="23"/>
      <c r="Z10" s="11"/>
      <c r="AA10" s="23"/>
      <c r="AB10" s="11"/>
      <c r="AC10" s="23"/>
      <c r="AD10" s="11"/>
      <c r="AE10" s="23"/>
      <c r="AF10" s="11"/>
      <c r="AG10" s="23"/>
      <c r="AH10" s="11"/>
      <c r="AI10" s="23"/>
      <c r="AJ10" s="11"/>
      <c r="AK10" s="23"/>
      <c r="AL10" s="47">
        <f t="shared" ref="AL10:AL40" si="0">D10+F10+H10+J10+L10+N10+P10+R10+T10+V10+X10+Z10+AB10+AD10+AF10+AH10+AJ10</f>
        <v>1</v>
      </c>
      <c r="AM10" s="40">
        <f t="shared" ref="AM10:AM40" si="1">D10*E10+F10*G10+H10*I10+J10*K10+L10*M10+N10*O10+P10*Q10+R10*S10+T10*U10+V10*W10+X10*Y10+Z10*AA10+AB10*AC10+AD10*AE10+AF10*AG10+AH10*AI10+AJ10*AK10</f>
        <v>3000</v>
      </c>
      <c r="AN10" s="74">
        <f t="shared" ref="AN10:AN23" si="2">IF(AM10=0,"--",AM10/AL10)</f>
        <v>3000</v>
      </c>
      <c r="AO10" s="26" t="s">
        <v>188</v>
      </c>
      <c r="AP10" s="9" t="s">
        <v>14</v>
      </c>
      <c r="AQ10" s="32" t="s">
        <v>3</v>
      </c>
    </row>
    <row r="11" spans="1:43" x14ac:dyDescent="0.2">
      <c r="A11" s="22" t="s">
        <v>75</v>
      </c>
      <c r="B11" s="9" t="s">
        <v>15</v>
      </c>
      <c r="C11" s="21" t="s">
        <v>3</v>
      </c>
      <c r="D11" s="70">
        <v>1</v>
      </c>
      <c r="E11" s="40">
        <v>3000</v>
      </c>
      <c r="F11" s="11">
        <v>1</v>
      </c>
      <c r="G11" s="23">
        <v>23000</v>
      </c>
      <c r="H11" s="11">
        <v>1</v>
      </c>
      <c r="I11" s="23">
        <v>23000</v>
      </c>
      <c r="J11" s="11">
        <v>1</v>
      </c>
      <c r="K11" s="23">
        <f>19000+1500</f>
        <v>20500</v>
      </c>
      <c r="L11" s="11"/>
      <c r="M11" s="23"/>
      <c r="N11" s="11"/>
      <c r="O11" s="23"/>
      <c r="P11" s="11"/>
      <c r="Q11" s="23"/>
      <c r="R11" s="11">
        <v>1</v>
      </c>
      <c r="S11" s="23">
        <v>15000</v>
      </c>
      <c r="T11" s="11">
        <v>1</v>
      </c>
      <c r="U11" s="23">
        <v>20000</v>
      </c>
      <c r="V11" s="11"/>
      <c r="W11" s="23"/>
      <c r="X11" s="11"/>
      <c r="Y11" s="23"/>
      <c r="Z11" s="11">
        <v>1</v>
      </c>
      <c r="AA11" s="23">
        <v>8800</v>
      </c>
      <c r="AB11" s="11">
        <v>1</v>
      </c>
      <c r="AC11" s="23">
        <v>8800</v>
      </c>
      <c r="AD11" s="11">
        <v>1</v>
      </c>
      <c r="AE11" s="23">
        <v>7058</v>
      </c>
      <c r="AF11" s="11"/>
      <c r="AG11" s="23"/>
      <c r="AH11" s="11"/>
      <c r="AI11" s="23"/>
      <c r="AJ11" s="11">
        <v>1</v>
      </c>
      <c r="AK11" s="23">
        <v>17000</v>
      </c>
      <c r="AL11" s="47">
        <f t="shared" si="0"/>
        <v>10</v>
      </c>
      <c r="AM11" s="40">
        <f t="shared" si="1"/>
        <v>146158</v>
      </c>
      <c r="AN11" s="74">
        <f t="shared" si="2"/>
        <v>14615.8</v>
      </c>
      <c r="AO11" s="26" t="s">
        <v>75</v>
      </c>
      <c r="AP11" s="9" t="s">
        <v>15</v>
      </c>
      <c r="AQ11" s="32" t="s">
        <v>3</v>
      </c>
    </row>
    <row r="12" spans="1:43" x14ac:dyDescent="0.2">
      <c r="A12" s="22" t="s">
        <v>292</v>
      </c>
      <c r="B12" s="1" t="s">
        <v>4</v>
      </c>
      <c r="C12" s="21" t="s">
        <v>41</v>
      </c>
      <c r="D12" s="70"/>
      <c r="E12" s="40"/>
      <c r="F12" s="11">
        <v>30</v>
      </c>
      <c r="G12" s="23">
        <v>40</v>
      </c>
      <c r="H12" s="11">
        <v>30</v>
      </c>
      <c r="I12" s="23">
        <v>40</v>
      </c>
      <c r="J12" s="11">
        <v>31.8</v>
      </c>
      <c r="K12" s="23">
        <v>50</v>
      </c>
      <c r="L12" s="11"/>
      <c r="M12" s="23"/>
      <c r="N12" s="11"/>
      <c r="O12" s="23"/>
      <c r="P12" s="11"/>
      <c r="Q12" s="23"/>
      <c r="R12" s="11">
        <v>14</v>
      </c>
      <c r="S12" s="23">
        <v>35</v>
      </c>
      <c r="T12" s="11">
        <v>13.5</v>
      </c>
      <c r="U12" s="23">
        <v>30</v>
      </c>
      <c r="V12" s="11"/>
      <c r="W12" s="23"/>
      <c r="X12" s="11"/>
      <c r="Y12" s="23"/>
      <c r="Z12" s="11"/>
      <c r="AA12" s="23"/>
      <c r="AB12" s="11"/>
      <c r="AC12" s="23"/>
      <c r="AD12" s="11"/>
      <c r="AE12" s="23"/>
      <c r="AF12" s="11"/>
      <c r="AG12" s="23"/>
      <c r="AH12" s="11"/>
      <c r="AI12" s="23"/>
      <c r="AJ12" s="11"/>
      <c r="AK12" s="23"/>
      <c r="AL12" s="47">
        <f t="shared" si="0"/>
        <v>119.3</v>
      </c>
      <c r="AM12" s="40">
        <f t="shared" si="1"/>
        <v>4885</v>
      </c>
      <c r="AN12" s="74">
        <f t="shared" si="2"/>
        <v>40.947191953059516</v>
      </c>
      <c r="AO12" s="26" t="s">
        <v>76</v>
      </c>
      <c r="AP12" s="9" t="s">
        <v>4</v>
      </c>
      <c r="AQ12" s="32" t="s">
        <v>41</v>
      </c>
    </row>
    <row r="13" spans="1:43" x14ac:dyDescent="0.2">
      <c r="A13" s="22" t="s">
        <v>10</v>
      </c>
      <c r="B13" s="9" t="s">
        <v>11</v>
      </c>
      <c r="C13" s="21" t="s">
        <v>41</v>
      </c>
      <c r="D13" s="70">
        <v>2.2999999999999998</v>
      </c>
      <c r="E13" s="40">
        <v>1650</v>
      </c>
      <c r="F13" s="11">
        <v>11.5</v>
      </c>
      <c r="G13" s="23">
        <v>1200</v>
      </c>
      <c r="H13" s="11">
        <v>11.5</v>
      </c>
      <c r="I13" s="23">
        <v>1200</v>
      </c>
      <c r="J13" s="11">
        <v>11.5</v>
      </c>
      <c r="K13" s="23">
        <v>1200</v>
      </c>
      <c r="L13" s="11"/>
      <c r="M13" s="23"/>
      <c r="N13" s="11"/>
      <c r="O13" s="23"/>
      <c r="P13" s="11"/>
      <c r="Q13" s="23"/>
      <c r="R13" s="11">
        <v>19.2</v>
      </c>
      <c r="S13" s="23">
        <v>1700</v>
      </c>
      <c r="T13" s="11">
        <v>21.5</v>
      </c>
      <c r="U13" s="23">
        <v>1500</v>
      </c>
      <c r="V13" s="11"/>
      <c r="W13" s="23"/>
      <c r="X13" s="11"/>
      <c r="Y13" s="23"/>
      <c r="Z13" s="11">
        <v>2.7</v>
      </c>
      <c r="AA13" s="23">
        <v>4900</v>
      </c>
      <c r="AB13" s="11">
        <v>3</v>
      </c>
      <c r="AC13" s="23">
        <v>4900</v>
      </c>
      <c r="AD13" s="11">
        <v>21.2</v>
      </c>
      <c r="AE13" s="23">
        <v>809.58</v>
      </c>
      <c r="AF13" s="11"/>
      <c r="AG13" s="23"/>
      <c r="AH13" s="11"/>
      <c r="AI13" s="23"/>
      <c r="AJ13" s="11">
        <v>3.4</v>
      </c>
      <c r="AK13" s="23">
        <v>1800</v>
      </c>
      <c r="AL13" s="47">
        <f t="shared" si="0"/>
        <v>107.80000000000001</v>
      </c>
      <c r="AM13" s="40">
        <f t="shared" si="1"/>
        <v>161298.09599999999</v>
      </c>
      <c r="AN13" s="74">
        <f t="shared" si="2"/>
        <v>1496.2717625231908</v>
      </c>
      <c r="AO13" s="26" t="s">
        <v>10</v>
      </c>
      <c r="AP13" s="9" t="s">
        <v>11</v>
      </c>
      <c r="AQ13" s="32" t="s">
        <v>41</v>
      </c>
    </row>
    <row r="14" spans="1:43" x14ac:dyDescent="0.2">
      <c r="A14" s="22" t="s">
        <v>65</v>
      </c>
      <c r="B14" s="1" t="s">
        <v>7</v>
      </c>
      <c r="C14" s="21" t="s">
        <v>66</v>
      </c>
      <c r="D14" s="70">
        <v>293</v>
      </c>
      <c r="E14" s="40">
        <v>1.5</v>
      </c>
      <c r="F14" s="11">
        <v>1620</v>
      </c>
      <c r="G14" s="23">
        <v>2</v>
      </c>
      <c r="H14" s="11">
        <v>1620</v>
      </c>
      <c r="I14" s="23">
        <v>2</v>
      </c>
      <c r="J14" s="11">
        <v>1620</v>
      </c>
      <c r="K14" s="23">
        <v>2</v>
      </c>
      <c r="L14" s="11"/>
      <c r="M14" s="23"/>
      <c r="N14" s="11"/>
      <c r="O14" s="23"/>
      <c r="P14" s="11"/>
      <c r="Q14" s="23"/>
      <c r="R14" s="11">
        <v>2413</v>
      </c>
      <c r="S14" s="23">
        <v>3</v>
      </c>
      <c r="T14" s="11">
        <v>2517</v>
      </c>
      <c r="U14" s="23">
        <v>2</v>
      </c>
      <c r="V14" s="11"/>
      <c r="W14" s="23"/>
      <c r="X14" s="11"/>
      <c r="Y14" s="23"/>
      <c r="Z14" s="11">
        <v>375</v>
      </c>
      <c r="AA14" s="23">
        <v>2.8</v>
      </c>
      <c r="AB14" s="11">
        <v>114</v>
      </c>
      <c r="AC14" s="23">
        <v>4.05</v>
      </c>
      <c r="AD14" s="11">
        <v>1488</v>
      </c>
      <c r="AE14" s="23">
        <v>2.0299999999999998</v>
      </c>
      <c r="AF14" s="11"/>
      <c r="AG14" s="23"/>
      <c r="AH14" s="11"/>
      <c r="AI14" s="23"/>
      <c r="AJ14" s="11">
        <v>194</v>
      </c>
      <c r="AK14" s="23">
        <v>3</v>
      </c>
      <c r="AL14" s="47">
        <f t="shared" si="0"/>
        <v>12254</v>
      </c>
      <c r="AM14" s="40">
        <f t="shared" si="1"/>
        <v>27546.84</v>
      </c>
      <c r="AN14" s="74">
        <f t="shared" si="2"/>
        <v>2.2479875958870572</v>
      </c>
      <c r="AO14" s="26" t="s">
        <v>65</v>
      </c>
      <c r="AP14" s="9" t="s">
        <v>7</v>
      </c>
      <c r="AQ14" s="32" t="s">
        <v>66</v>
      </c>
    </row>
    <row r="15" spans="1:43" x14ac:dyDescent="0.2">
      <c r="A15" s="22" t="s">
        <v>173</v>
      </c>
      <c r="B15" s="9" t="s">
        <v>174</v>
      </c>
      <c r="C15" s="21" t="s">
        <v>66</v>
      </c>
      <c r="D15" s="70"/>
      <c r="E15" s="40"/>
      <c r="F15" s="11"/>
      <c r="G15" s="23"/>
      <c r="H15" s="11"/>
      <c r="I15" s="23"/>
      <c r="J15" s="11"/>
      <c r="K15" s="23"/>
      <c r="L15" s="11"/>
      <c r="M15" s="23"/>
      <c r="N15" s="11"/>
      <c r="O15" s="23"/>
      <c r="P15" s="11"/>
      <c r="Q15" s="23"/>
      <c r="R15" s="11"/>
      <c r="S15" s="23"/>
      <c r="T15" s="11"/>
      <c r="U15" s="23"/>
      <c r="V15" s="11"/>
      <c r="W15" s="23"/>
      <c r="X15" s="11"/>
      <c r="Y15" s="23"/>
      <c r="Z15" s="11"/>
      <c r="AA15" s="23"/>
      <c r="AB15" s="11">
        <v>3099.3</v>
      </c>
      <c r="AC15" s="23">
        <v>1.5</v>
      </c>
      <c r="AD15" s="11"/>
      <c r="AE15" s="23"/>
      <c r="AF15" s="11"/>
      <c r="AG15" s="23"/>
      <c r="AH15" s="11"/>
      <c r="AI15" s="23"/>
      <c r="AJ15" s="11">
        <v>1396</v>
      </c>
      <c r="AK15" s="23">
        <v>2</v>
      </c>
      <c r="AL15" s="47">
        <f t="shared" si="0"/>
        <v>4495.3</v>
      </c>
      <c r="AM15" s="40">
        <f t="shared" si="1"/>
        <v>7440.9500000000007</v>
      </c>
      <c r="AN15" s="74">
        <f t="shared" si="2"/>
        <v>1.6552732854314507</v>
      </c>
      <c r="AO15" s="26" t="s">
        <v>173</v>
      </c>
      <c r="AP15" s="9" t="s">
        <v>174</v>
      </c>
      <c r="AQ15" s="32" t="s">
        <v>66</v>
      </c>
    </row>
    <row r="16" spans="1:43" x14ac:dyDescent="0.2">
      <c r="A16" s="22" t="s">
        <v>29</v>
      </c>
      <c r="B16" s="9" t="s">
        <v>16</v>
      </c>
      <c r="C16" s="21" t="s">
        <v>26</v>
      </c>
      <c r="D16" s="70">
        <v>2091</v>
      </c>
      <c r="E16" s="40">
        <v>37.25</v>
      </c>
      <c r="F16" s="11">
        <v>1203</v>
      </c>
      <c r="G16" s="23">
        <v>30</v>
      </c>
      <c r="H16" s="11">
        <v>1203</v>
      </c>
      <c r="I16" s="23">
        <v>30</v>
      </c>
      <c r="J16" s="11">
        <v>1203</v>
      </c>
      <c r="K16" s="23">
        <v>32</v>
      </c>
      <c r="L16" s="11">
        <v>357</v>
      </c>
      <c r="M16" s="23">
        <v>85</v>
      </c>
      <c r="N16" s="11"/>
      <c r="O16" s="23"/>
      <c r="P16" s="11">
        <v>1778</v>
      </c>
      <c r="Q16" s="23">
        <v>64</v>
      </c>
      <c r="R16" s="11">
        <v>665.7</v>
      </c>
      <c r="S16" s="23">
        <v>60</v>
      </c>
      <c r="T16" s="11">
        <v>541.70000000000005</v>
      </c>
      <c r="U16" s="23">
        <v>60</v>
      </c>
      <c r="V16" s="11">
        <v>405</v>
      </c>
      <c r="W16" s="23">
        <v>85</v>
      </c>
      <c r="X16" s="11">
        <v>135</v>
      </c>
      <c r="Y16" s="23">
        <v>175</v>
      </c>
      <c r="Z16" s="11">
        <v>697</v>
      </c>
      <c r="AA16" s="23">
        <v>67</v>
      </c>
      <c r="AB16" s="11">
        <v>2033.8</v>
      </c>
      <c r="AC16" s="23">
        <v>34</v>
      </c>
      <c r="AD16" s="11">
        <v>1090.4000000000001</v>
      </c>
      <c r="AE16" s="23">
        <v>20.28</v>
      </c>
      <c r="AF16" s="11"/>
      <c r="AG16" s="23"/>
      <c r="AH16" s="11"/>
      <c r="AI16" s="23"/>
      <c r="AJ16" s="11">
        <v>656.4</v>
      </c>
      <c r="AK16" s="23">
        <v>34</v>
      </c>
      <c r="AL16" s="47">
        <f t="shared" si="0"/>
        <v>14060</v>
      </c>
      <c r="AM16" s="40">
        <f t="shared" si="1"/>
        <v>623475.86199999996</v>
      </c>
      <c r="AN16" s="74">
        <f t="shared" si="2"/>
        <v>44.343944665718347</v>
      </c>
      <c r="AO16" s="26" t="s">
        <v>29</v>
      </c>
      <c r="AP16" s="9" t="s">
        <v>16</v>
      </c>
      <c r="AQ16" s="32" t="s">
        <v>26</v>
      </c>
    </row>
    <row r="17" spans="1:43" x14ac:dyDescent="0.2">
      <c r="A17" s="22" t="s">
        <v>30</v>
      </c>
      <c r="B17" s="9" t="s">
        <v>17</v>
      </c>
      <c r="C17" s="21" t="s">
        <v>26</v>
      </c>
      <c r="D17" s="70">
        <v>941</v>
      </c>
      <c r="E17" s="40">
        <v>117</v>
      </c>
      <c r="F17" s="11">
        <v>45</v>
      </c>
      <c r="G17" s="23">
        <v>320</v>
      </c>
      <c r="H17" s="11">
        <v>26</v>
      </c>
      <c r="I17" s="23">
        <v>340</v>
      </c>
      <c r="J17" s="11">
        <v>39.4</v>
      </c>
      <c r="K17" s="23">
        <v>260</v>
      </c>
      <c r="L17" s="11">
        <v>36</v>
      </c>
      <c r="M17" s="23">
        <v>140</v>
      </c>
      <c r="N17" s="11"/>
      <c r="O17" s="23"/>
      <c r="P17" s="11">
        <v>614.20000000000005</v>
      </c>
      <c r="Q17" s="23">
        <v>110</v>
      </c>
      <c r="R17" s="11">
        <v>24</v>
      </c>
      <c r="S17" s="23">
        <v>130</v>
      </c>
      <c r="T17" s="11">
        <v>38</v>
      </c>
      <c r="U17" s="23">
        <v>250</v>
      </c>
      <c r="V17" s="11">
        <v>45</v>
      </c>
      <c r="W17" s="23">
        <v>295</v>
      </c>
      <c r="X17" s="11">
        <v>59</v>
      </c>
      <c r="Y17" s="23">
        <v>120</v>
      </c>
      <c r="Z17" s="11">
        <v>91.2</v>
      </c>
      <c r="AA17" s="23">
        <v>116</v>
      </c>
      <c r="AB17" s="11">
        <v>351.2</v>
      </c>
      <c r="AC17" s="23">
        <v>116</v>
      </c>
      <c r="AD17" s="11">
        <v>54.5</v>
      </c>
      <c r="AE17" s="23">
        <v>205.01</v>
      </c>
      <c r="AF17" s="11"/>
      <c r="AG17" s="23"/>
      <c r="AH17" s="11"/>
      <c r="AI17" s="23"/>
      <c r="AJ17" s="11">
        <v>199</v>
      </c>
      <c r="AK17" s="23">
        <v>250</v>
      </c>
      <c r="AL17" s="47">
        <f t="shared" si="0"/>
        <v>2563.5</v>
      </c>
      <c r="AM17" s="40">
        <f t="shared" si="1"/>
        <v>361399.44500000001</v>
      </c>
      <c r="AN17" s="74">
        <f t="shared" si="2"/>
        <v>140.97891359469475</v>
      </c>
      <c r="AO17" s="26" t="s">
        <v>30</v>
      </c>
      <c r="AP17" s="9" t="s">
        <v>17</v>
      </c>
      <c r="AQ17" s="32" t="s">
        <v>26</v>
      </c>
    </row>
    <row r="18" spans="1:43" x14ac:dyDescent="0.2">
      <c r="A18" s="22" t="s">
        <v>85</v>
      </c>
      <c r="B18" s="9" t="s">
        <v>86</v>
      </c>
      <c r="C18" s="21" t="s">
        <v>26</v>
      </c>
      <c r="D18" s="70"/>
      <c r="E18" s="40"/>
      <c r="F18" s="11"/>
      <c r="G18" s="23"/>
      <c r="H18" s="11"/>
      <c r="I18" s="23"/>
      <c r="J18" s="11"/>
      <c r="K18" s="23"/>
      <c r="L18" s="11"/>
      <c r="M18" s="23"/>
      <c r="N18" s="11"/>
      <c r="O18" s="23"/>
      <c r="P18" s="11"/>
      <c r="Q18" s="23"/>
      <c r="R18" s="11"/>
      <c r="S18" s="23"/>
      <c r="T18" s="11"/>
      <c r="U18" s="23"/>
      <c r="V18" s="11"/>
      <c r="W18" s="23"/>
      <c r="X18" s="11"/>
      <c r="Y18" s="23"/>
      <c r="Z18" s="11"/>
      <c r="AA18" s="23"/>
      <c r="AB18" s="11"/>
      <c r="AC18" s="23"/>
      <c r="AD18" s="11"/>
      <c r="AE18" s="23"/>
      <c r="AF18" s="11"/>
      <c r="AG18" s="23"/>
      <c r="AH18" s="11"/>
      <c r="AI18" s="23"/>
      <c r="AJ18" s="11">
        <v>10</v>
      </c>
      <c r="AK18" s="23">
        <v>900</v>
      </c>
      <c r="AL18" s="47">
        <f t="shared" si="0"/>
        <v>10</v>
      </c>
      <c r="AM18" s="40">
        <f t="shared" si="1"/>
        <v>9000</v>
      </c>
      <c r="AN18" s="74">
        <f t="shared" si="2"/>
        <v>900</v>
      </c>
      <c r="AO18" s="26" t="s">
        <v>85</v>
      </c>
      <c r="AP18" s="9" t="s">
        <v>86</v>
      </c>
      <c r="AQ18" s="32" t="s">
        <v>26</v>
      </c>
    </row>
    <row r="19" spans="1:43" x14ac:dyDescent="0.2">
      <c r="A19" s="22" t="s">
        <v>304</v>
      </c>
      <c r="B19" s="9" t="s">
        <v>192</v>
      </c>
      <c r="C19" s="21" t="s">
        <v>27</v>
      </c>
      <c r="D19" s="70"/>
      <c r="E19" s="40"/>
      <c r="F19" s="11"/>
      <c r="G19" s="23"/>
      <c r="H19" s="11"/>
      <c r="I19" s="23"/>
      <c r="J19" s="11"/>
      <c r="K19" s="23"/>
      <c r="L19" s="11"/>
      <c r="M19" s="23"/>
      <c r="N19" s="11"/>
      <c r="O19" s="23"/>
      <c r="P19" s="11"/>
      <c r="Q19" s="23"/>
      <c r="R19" s="11">
        <v>37</v>
      </c>
      <c r="S19" s="23">
        <v>45</v>
      </c>
      <c r="T19" s="11"/>
      <c r="U19" s="23"/>
      <c r="V19" s="11"/>
      <c r="W19" s="23"/>
      <c r="X19" s="11"/>
      <c r="Y19" s="23"/>
      <c r="Z19" s="11"/>
      <c r="AA19" s="23"/>
      <c r="AB19" s="11"/>
      <c r="AC19" s="23"/>
      <c r="AD19" s="11"/>
      <c r="AE19" s="23"/>
      <c r="AF19" s="11"/>
      <c r="AG19" s="23"/>
      <c r="AH19" s="11"/>
      <c r="AI19" s="23"/>
      <c r="AJ19" s="11"/>
      <c r="AK19" s="23"/>
      <c r="AL19" s="47">
        <f>D19+F19+H19+J19+L19+N19+P19+R19+T19+V19+X19+Z19+AB19+AD19+AF19+AH19+AJ19</f>
        <v>37</v>
      </c>
      <c r="AM19" s="40">
        <f>D19*E19+F19*G19+H19*I19+J19*K19+L19*M19+N19*O19+P19*Q19+R19*S19+T19*U19+V19*W19+X19*Y19+Z19*AA19+AB19*AC19+AD19*AE19+AF19*AG19+AH19*AI19+AJ19*AK19</f>
        <v>1665</v>
      </c>
      <c r="AN19" s="74">
        <f t="shared" si="2"/>
        <v>45</v>
      </c>
      <c r="AO19" s="26"/>
      <c r="AP19" s="9" t="s">
        <v>192</v>
      </c>
      <c r="AQ19" s="32"/>
    </row>
    <row r="20" spans="1:43" x14ac:dyDescent="0.2">
      <c r="A20" s="22" t="s">
        <v>223</v>
      </c>
      <c r="B20" s="9" t="s">
        <v>189</v>
      </c>
      <c r="C20" s="21" t="s">
        <v>27</v>
      </c>
      <c r="D20" s="70"/>
      <c r="E20" s="40"/>
      <c r="F20" s="11"/>
      <c r="G20" s="23"/>
      <c r="H20" s="11"/>
      <c r="I20" s="23"/>
      <c r="J20" s="11"/>
      <c r="K20" s="23"/>
      <c r="L20" s="11"/>
      <c r="M20" s="23"/>
      <c r="N20" s="11"/>
      <c r="O20" s="23"/>
      <c r="P20" s="11"/>
      <c r="Q20" s="23"/>
      <c r="R20" s="11">
        <v>37</v>
      </c>
      <c r="S20" s="23">
        <v>150</v>
      </c>
      <c r="T20" s="11"/>
      <c r="U20" s="23"/>
      <c r="V20" s="11"/>
      <c r="W20" s="23"/>
      <c r="X20" s="11"/>
      <c r="Y20" s="23"/>
      <c r="Z20" s="11">
        <v>28</v>
      </c>
      <c r="AA20" s="23">
        <v>106</v>
      </c>
      <c r="AB20" s="11"/>
      <c r="AC20" s="23"/>
      <c r="AD20" s="11">
        <v>94.5</v>
      </c>
      <c r="AE20" s="23">
        <v>149.87</v>
      </c>
      <c r="AF20" s="11"/>
      <c r="AG20" s="23"/>
      <c r="AH20" s="11"/>
      <c r="AI20" s="23"/>
      <c r="AJ20" s="11"/>
      <c r="AK20" s="23"/>
      <c r="AL20" s="47">
        <f t="shared" si="0"/>
        <v>159.5</v>
      </c>
      <c r="AM20" s="40">
        <f t="shared" si="1"/>
        <v>22680.715</v>
      </c>
      <c r="AN20" s="74">
        <f t="shared" si="2"/>
        <v>142.19884012539185</v>
      </c>
      <c r="AO20" s="26"/>
      <c r="AP20" s="9" t="s">
        <v>189</v>
      </c>
      <c r="AQ20" s="32"/>
    </row>
    <row r="21" spans="1:43" x14ac:dyDescent="0.2">
      <c r="A21" s="22" t="s">
        <v>5</v>
      </c>
      <c r="B21" s="1" t="s">
        <v>12</v>
      </c>
      <c r="C21" s="21" t="s">
        <v>27</v>
      </c>
      <c r="D21" s="70"/>
      <c r="E21" s="40"/>
      <c r="F21" s="11"/>
      <c r="G21" s="23"/>
      <c r="H21" s="11"/>
      <c r="I21" s="23"/>
      <c r="J21" s="11"/>
      <c r="K21" s="23"/>
      <c r="L21" s="11"/>
      <c r="M21" s="23"/>
      <c r="N21" s="11"/>
      <c r="O21" s="23"/>
      <c r="P21" s="11"/>
      <c r="Q21" s="23"/>
      <c r="R21" s="11"/>
      <c r="S21" s="23"/>
      <c r="T21" s="11"/>
      <c r="U21" s="23"/>
      <c r="V21" s="11"/>
      <c r="W21" s="23"/>
      <c r="X21" s="11"/>
      <c r="Y21" s="23"/>
      <c r="Z21" s="11"/>
      <c r="AA21" s="23"/>
      <c r="AB21" s="11"/>
      <c r="AC21" s="23"/>
      <c r="AD21" s="11"/>
      <c r="AE21" s="23"/>
      <c r="AF21" s="11"/>
      <c r="AG21" s="23"/>
      <c r="AH21" s="11"/>
      <c r="AI21" s="23"/>
      <c r="AJ21" s="11"/>
      <c r="AK21" s="23"/>
      <c r="AL21" s="47">
        <f t="shared" si="0"/>
        <v>0</v>
      </c>
      <c r="AM21" s="40">
        <f t="shared" si="1"/>
        <v>0</v>
      </c>
      <c r="AN21" s="74" t="str">
        <f t="shared" si="2"/>
        <v>--</v>
      </c>
      <c r="AO21" s="38" t="s">
        <v>5</v>
      </c>
      <c r="AP21" s="9" t="s">
        <v>12</v>
      </c>
      <c r="AQ21" s="32" t="s">
        <v>27</v>
      </c>
    </row>
    <row r="22" spans="1:43" x14ac:dyDescent="0.2">
      <c r="A22" s="22" t="s">
        <v>226</v>
      </c>
      <c r="B22" s="9" t="s">
        <v>227</v>
      </c>
      <c r="C22" s="21" t="s">
        <v>27</v>
      </c>
      <c r="D22" s="70"/>
      <c r="E22" s="40"/>
      <c r="F22" s="11"/>
      <c r="G22" s="23"/>
      <c r="H22" s="11"/>
      <c r="I22" s="23"/>
      <c r="J22" s="11"/>
      <c r="K22" s="23"/>
      <c r="L22" s="11"/>
      <c r="M22" s="23"/>
      <c r="N22" s="11"/>
      <c r="O22" s="23"/>
      <c r="P22" s="11"/>
      <c r="Q22" s="23"/>
      <c r="R22" s="11"/>
      <c r="S22" s="23"/>
      <c r="T22" s="11"/>
      <c r="U22" s="23"/>
      <c r="V22" s="11"/>
      <c r="W22" s="23"/>
      <c r="X22" s="11"/>
      <c r="Y22" s="23"/>
      <c r="Z22" s="11"/>
      <c r="AA22" s="23"/>
      <c r="AB22" s="11"/>
      <c r="AC22" s="23"/>
      <c r="AD22" s="11"/>
      <c r="AE22" s="23"/>
      <c r="AF22" s="11"/>
      <c r="AG22" s="23"/>
      <c r="AH22" s="11"/>
      <c r="AI22" s="23"/>
      <c r="AJ22" s="11"/>
      <c r="AK22" s="23"/>
      <c r="AL22" s="47">
        <f t="shared" si="0"/>
        <v>0</v>
      </c>
      <c r="AM22" s="40">
        <f t="shared" si="1"/>
        <v>0</v>
      </c>
      <c r="AN22" s="74" t="str">
        <f t="shared" si="2"/>
        <v>--</v>
      </c>
      <c r="AO22" s="38"/>
      <c r="AP22" s="9" t="s">
        <v>227</v>
      </c>
      <c r="AQ22" s="32"/>
    </row>
    <row r="23" spans="1:43" x14ac:dyDescent="0.2">
      <c r="A23" s="22" t="s">
        <v>91</v>
      </c>
      <c r="B23" s="10" t="s">
        <v>92</v>
      </c>
      <c r="C23" s="32" t="s">
        <v>27</v>
      </c>
      <c r="D23" s="70"/>
      <c r="E23" s="40"/>
      <c r="F23" s="11"/>
      <c r="G23" s="23"/>
      <c r="H23" s="11"/>
      <c r="I23" s="23"/>
      <c r="J23" s="11"/>
      <c r="K23" s="23"/>
      <c r="L23" s="11"/>
      <c r="M23" s="23"/>
      <c r="N23" s="11"/>
      <c r="O23" s="23"/>
      <c r="P23" s="11"/>
      <c r="Q23" s="23"/>
      <c r="R23" s="11"/>
      <c r="S23" s="23"/>
      <c r="T23" s="11">
        <v>340.3</v>
      </c>
      <c r="U23" s="23">
        <v>30</v>
      </c>
      <c r="V23" s="11"/>
      <c r="W23" s="23"/>
      <c r="X23" s="11"/>
      <c r="Y23" s="23"/>
      <c r="Z23" s="11"/>
      <c r="AA23" s="23"/>
      <c r="AB23" s="11"/>
      <c r="AC23" s="23"/>
      <c r="AD23" s="11"/>
      <c r="AE23" s="23"/>
      <c r="AF23" s="11"/>
      <c r="AG23" s="23"/>
      <c r="AH23" s="11"/>
      <c r="AI23" s="23"/>
      <c r="AJ23" s="11"/>
      <c r="AK23" s="23"/>
      <c r="AL23" s="47">
        <f t="shared" si="0"/>
        <v>340.3</v>
      </c>
      <c r="AM23" s="40">
        <f t="shared" si="1"/>
        <v>10209</v>
      </c>
      <c r="AN23" s="74">
        <f t="shared" si="2"/>
        <v>30</v>
      </c>
      <c r="AO23" s="26" t="s">
        <v>91</v>
      </c>
      <c r="AP23" s="10" t="s">
        <v>92</v>
      </c>
      <c r="AQ23" s="32" t="s">
        <v>27</v>
      </c>
    </row>
    <row r="24" spans="1:43" x14ac:dyDescent="0.2">
      <c r="A24" s="22" t="s">
        <v>93</v>
      </c>
      <c r="B24" s="10" t="s">
        <v>94</v>
      </c>
      <c r="C24" s="32" t="s">
        <v>27</v>
      </c>
      <c r="D24" s="70"/>
      <c r="E24" s="40"/>
      <c r="F24" s="11"/>
      <c r="G24" s="23"/>
      <c r="H24" s="11"/>
      <c r="I24" s="23"/>
      <c r="J24" s="11"/>
      <c r="K24" s="23"/>
      <c r="L24" s="11"/>
      <c r="M24" s="23"/>
      <c r="N24" s="11"/>
      <c r="O24" s="23"/>
      <c r="P24" s="11"/>
      <c r="Q24" s="23"/>
      <c r="R24" s="11"/>
      <c r="S24" s="23"/>
      <c r="T24" s="11"/>
      <c r="U24" s="23"/>
      <c r="V24" s="11"/>
      <c r="W24" s="23"/>
      <c r="X24" s="11"/>
      <c r="Y24" s="23"/>
      <c r="Z24" s="11"/>
      <c r="AA24" s="23"/>
      <c r="AB24" s="11"/>
      <c r="AC24" s="23"/>
      <c r="AD24" s="11"/>
      <c r="AE24" s="23"/>
      <c r="AF24" s="11"/>
      <c r="AG24" s="23"/>
      <c r="AH24" s="11"/>
      <c r="AI24" s="23"/>
      <c r="AJ24" s="11"/>
      <c r="AK24" s="23"/>
      <c r="AL24" s="47">
        <f t="shared" si="0"/>
        <v>0</v>
      </c>
      <c r="AM24" s="40">
        <f t="shared" si="1"/>
        <v>0</v>
      </c>
      <c r="AN24" s="74" t="str">
        <f t="shared" ref="AN24:AN86" si="3">IF(AM24=0,"--",AM24/AL24)</f>
        <v>--</v>
      </c>
      <c r="AO24" s="26" t="s">
        <v>93</v>
      </c>
      <c r="AP24" s="10" t="s">
        <v>94</v>
      </c>
      <c r="AQ24" s="32" t="s">
        <v>27</v>
      </c>
    </row>
    <row r="25" spans="1:43" x14ac:dyDescent="0.2">
      <c r="A25" s="26" t="s">
        <v>77</v>
      </c>
      <c r="B25" s="10" t="s">
        <v>90</v>
      </c>
      <c r="C25" s="21" t="s">
        <v>55</v>
      </c>
      <c r="D25" s="70"/>
      <c r="E25" s="40"/>
      <c r="F25" s="11"/>
      <c r="G25" s="23"/>
      <c r="H25" s="11"/>
      <c r="I25" s="23"/>
      <c r="J25" s="11"/>
      <c r="K25" s="23"/>
      <c r="L25" s="11"/>
      <c r="M25" s="23"/>
      <c r="N25" s="11"/>
      <c r="O25" s="23"/>
      <c r="P25" s="11"/>
      <c r="Q25" s="23"/>
      <c r="R25" s="11"/>
      <c r="S25" s="23"/>
      <c r="T25" s="11"/>
      <c r="U25" s="23"/>
      <c r="V25" s="11"/>
      <c r="W25" s="23"/>
      <c r="X25" s="11"/>
      <c r="Y25" s="23"/>
      <c r="Z25" s="11"/>
      <c r="AA25" s="23"/>
      <c r="AB25" s="11"/>
      <c r="AC25" s="23"/>
      <c r="AD25" s="11"/>
      <c r="AE25" s="23"/>
      <c r="AF25" s="11"/>
      <c r="AG25" s="23"/>
      <c r="AH25" s="11"/>
      <c r="AI25" s="23"/>
      <c r="AJ25" s="11"/>
      <c r="AK25" s="23"/>
      <c r="AL25" s="47">
        <f t="shared" si="0"/>
        <v>0</v>
      </c>
      <c r="AM25" s="40">
        <f t="shared" si="1"/>
        <v>0</v>
      </c>
      <c r="AN25" s="74" t="str">
        <f t="shared" si="3"/>
        <v>--</v>
      </c>
      <c r="AO25" s="26" t="s">
        <v>77</v>
      </c>
      <c r="AP25" s="10" t="s">
        <v>90</v>
      </c>
      <c r="AQ25" s="32" t="s">
        <v>55</v>
      </c>
    </row>
    <row r="26" spans="1:43" s="1" customFormat="1" x14ac:dyDescent="0.2">
      <c r="A26" s="22" t="s">
        <v>67</v>
      </c>
      <c r="B26" s="9" t="s">
        <v>24</v>
      </c>
      <c r="C26" s="21" t="s">
        <v>68</v>
      </c>
      <c r="D26" s="70"/>
      <c r="E26" s="40"/>
      <c r="F26" s="11">
        <v>42</v>
      </c>
      <c r="G26" s="23">
        <v>200</v>
      </c>
      <c r="H26" s="11">
        <v>269</v>
      </c>
      <c r="I26" s="23">
        <v>120</v>
      </c>
      <c r="J26" s="11"/>
      <c r="K26" s="40"/>
      <c r="L26" s="11"/>
      <c r="M26" s="40"/>
      <c r="N26" s="11"/>
      <c r="O26" s="40"/>
      <c r="P26" s="11">
        <v>5</v>
      </c>
      <c r="Q26" s="40">
        <v>170</v>
      </c>
      <c r="R26" s="11">
        <v>10</v>
      </c>
      <c r="S26" s="40">
        <v>60</v>
      </c>
      <c r="T26" s="11">
        <v>165</v>
      </c>
      <c r="U26" s="40">
        <v>20</v>
      </c>
      <c r="V26" s="11"/>
      <c r="W26" s="40"/>
      <c r="X26" s="11">
        <v>68</v>
      </c>
      <c r="Y26" s="40">
        <v>73</v>
      </c>
      <c r="Z26" s="11">
        <v>281</v>
      </c>
      <c r="AA26" s="40">
        <v>68</v>
      </c>
      <c r="AB26" s="11"/>
      <c r="AC26" s="40"/>
      <c r="AD26" s="11">
        <v>146.4</v>
      </c>
      <c r="AE26" s="40">
        <v>44.31</v>
      </c>
      <c r="AF26" s="11"/>
      <c r="AG26" s="40"/>
      <c r="AH26" s="11"/>
      <c r="AI26" s="40"/>
      <c r="AJ26" s="11">
        <v>164</v>
      </c>
      <c r="AK26" s="40">
        <v>60</v>
      </c>
      <c r="AL26" s="47">
        <f t="shared" si="0"/>
        <v>1150.4000000000001</v>
      </c>
      <c r="AM26" s="40">
        <f t="shared" si="1"/>
        <v>85828.983999999997</v>
      </c>
      <c r="AN26" s="74">
        <f t="shared" si="3"/>
        <v>74.607948539638372</v>
      </c>
      <c r="AO26" s="26" t="s">
        <v>67</v>
      </c>
      <c r="AP26" s="9" t="s">
        <v>24</v>
      </c>
      <c r="AQ26" s="32" t="s">
        <v>68</v>
      </c>
    </row>
    <row r="27" spans="1:43" s="1" customFormat="1" x14ac:dyDescent="0.2">
      <c r="A27" s="22" t="s">
        <v>245</v>
      </c>
      <c r="B27" s="9" t="s">
        <v>246</v>
      </c>
      <c r="C27" s="21" t="s">
        <v>3</v>
      </c>
      <c r="D27" s="70"/>
      <c r="E27" s="40"/>
      <c r="F27" s="11"/>
      <c r="G27" s="23"/>
      <c r="H27" s="11"/>
      <c r="I27" s="23"/>
      <c r="J27" s="11"/>
      <c r="K27" s="40"/>
      <c r="L27" s="11"/>
      <c r="M27" s="40"/>
      <c r="N27" s="11"/>
      <c r="O27" s="40"/>
      <c r="P27" s="11"/>
      <c r="Q27" s="40"/>
      <c r="R27" s="11"/>
      <c r="S27" s="40"/>
      <c r="T27" s="11"/>
      <c r="U27" s="40"/>
      <c r="V27" s="11"/>
      <c r="W27" s="40"/>
      <c r="X27" s="11"/>
      <c r="Y27" s="40"/>
      <c r="Z27" s="11"/>
      <c r="AA27" s="40"/>
      <c r="AB27" s="11"/>
      <c r="AC27" s="40"/>
      <c r="AD27" s="11"/>
      <c r="AE27" s="40"/>
      <c r="AF27" s="11"/>
      <c r="AG27" s="40"/>
      <c r="AH27" s="11"/>
      <c r="AI27" s="40"/>
      <c r="AJ27" s="11"/>
      <c r="AK27" s="40"/>
      <c r="AL27" s="47">
        <f t="shared" si="0"/>
        <v>0</v>
      </c>
      <c r="AM27" s="40">
        <f t="shared" si="1"/>
        <v>0</v>
      </c>
      <c r="AN27" s="74" t="str">
        <f t="shared" si="3"/>
        <v>--</v>
      </c>
      <c r="AO27" s="26"/>
      <c r="AP27" s="9" t="s">
        <v>246</v>
      </c>
      <c r="AQ27" s="32"/>
    </row>
    <row r="28" spans="1:43" s="1" customFormat="1" x14ac:dyDescent="0.2">
      <c r="A28" s="22" t="s">
        <v>247</v>
      </c>
      <c r="B28" s="9" t="s">
        <v>190</v>
      </c>
      <c r="C28" s="21" t="s">
        <v>26</v>
      </c>
      <c r="D28" s="70"/>
      <c r="E28" s="40"/>
      <c r="F28" s="11"/>
      <c r="G28" s="23"/>
      <c r="H28" s="11"/>
      <c r="I28" s="23"/>
      <c r="J28" s="11"/>
      <c r="K28" s="40"/>
      <c r="L28" s="11"/>
      <c r="M28" s="40"/>
      <c r="N28" s="11"/>
      <c r="O28" s="40"/>
      <c r="P28" s="11"/>
      <c r="Q28" s="40"/>
      <c r="R28" s="11"/>
      <c r="S28" s="40"/>
      <c r="T28" s="11"/>
      <c r="U28" s="40"/>
      <c r="V28" s="11"/>
      <c r="W28" s="40"/>
      <c r="X28" s="11"/>
      <c r="Y28" s="40"/>
      <c r="Z28" s="11"/>
      <c r="AA28" s="40"/>
      <c r="AB28" s="11"/>
      <c r="AC28" s="40"/>
      <c r="AD28" s="11"/>
      <c r="AE28" s="40"/>
      <c r="AF28" s="11"/>
      <c r="AG28" s="40"/>
      <c r="AH28" s="11"/>
      <c r="AI28" s="40"/>
      <c r="AJ28" s="11"/>
      <c r="AK28" s="40"/>
      <c r="AL28" s="47">
        <f t="shared" si="0"/>
        <v>0</v>
      </c>
      <c r="AM28" s="40">
        <f t="shared" si="1"/>
        <v>0</v>
      </c>
      <c r="AN28" s="74" t="str">
        <f t="shared" si="3"/>
        <v>--</v>
      </c>
      <c r="AO28" s="26"/>
      <c r="AP28" s="9" t="s">
        <v>190</v>
      </c>
      <c r="AQ28" s="32"/>
    </row>
    <row r="29" spans="1:43" s="1" customFormat="1" x14ac:dyDescent="0.2">
      <c r="A29" s="22" t="s">
        <v>248</v>
      </c>
      <c r="B29" s="9" t="s">
        <v>249</v>
      </c>
      <c r="C29" s="21" t="s">
        <v>36</v>
      </c>
      <c r="D29" s="70"/>
      <c r="E29" s="40"/>
      <c r="F29" s="11"/>
      <c r="G29" s="23"/>
      <c r="H29" s="11"/>
      <c r="I29" s="23"/>
      <c r="J29" s="11"/>
      <c r="K29" s="40"/>
      <c r="L29" s="11"/>
      <c r="M29" s="40"/>
      <c r="N29" s="11"/>
      <c r="O29" s="40"/>
      <c r="P29" s="11"/>
      <c r="Q29" s="40"/>
      <c r="R29" s="11"/>
      <c r="S29" s="40"/>
      <c r="T29" s="11"/>
      <c r="U29" s="40"/>
      <c r="V29" s="11"/>
      <c r="W29" s="40"/>
      <c r="X29" s="11"/>
      <c r="Y29" s="40"/>
      <c r="Z29" s="11"/>
      <c r="AA29" s="40"/>
      <c r="AB29" s="11"/>
      <c r="AC29" s="40"/>
      <c r="AD29" s="11"/>
      <c r="AE29" s="40"/>
      <c r="AF29" s="11"/>
      <c r="AG29" s="40"/>
      <c r="AH29" s="11"/>
      <c r="AI29" s="40"/>
      <c r="AJ29" s="11"/>
      <c r="AK29" s="40"/>
      <c r="AL29" s="47">
        <f t="shared" si="0"/>
        <v>0</v>
      </c>
      <c r="AM29" s="40">
        <f t="shared" si="1"/>
        <v>0</v>
      </c>
      <c r="AN29" s="74" t="str">
        <f t="shared" si="3"/>
        <v>--</v>
      </c>
      <c r="AO29" s="26"/>
      <c r="AP29" s="9" t="s">
        <v>249</v>
      </c>
      <c r="AQ29" s="32"/>
    </row>
    <row r="30" spans="1:43" s="1" customFormat="1" x14ac:dyDescent="0.2">
      <c r="A30" s="22" t="s">
        <v>250</v>
      </c>
      <c r="B30" s="9" t="s">
        <v>251</v>
      </c>
      <c r="C30" s="21" t="s">
        <v>26</v>
      </c>
      <c r="D30" s="70"/>
      <c r="E30" s="40"/>
      <c r="F30" s="11"/>
      <c r="G30" s="23"/>
      <c r="H30" s="11"/>
      <c r="I30" s="23"/>
      <c r="J30" s="11"/>
      <c r="K30" s="40"/>
      <c r="L30" s="11"/>
      <c r="M30" s="40"/>
      <c r="N30" s="11"/>
      <c r="O30" s="40"/>
      <c r="P30" s="11"/>
      <c r="Q30" s="40"/>
      <c r="R30" s="11"/>
      <c r="S30" s="40"/>
      <c r="T30" s="11"/>
      <c r="U30" s="40"/>
      <c r="V30" s="11"/>
      <c r="W30" s="40"/>
      <c r="X30" s="11"/>
      <c r="Y30" s="40"/>
      <c r="Z30" s="11"/>
      <c r="AA30" s="40"/>
      <c r="AB30" s="11"/>
      <c r="AC30" s="40"/>
      <c r="AD30" s="11"/>
      <c r="AE30" s="40"/>
      <c r="AF30" s="11"/>
      <c r="AG30" s="40"/>
      <c r="AH30" s="11"/>
      <c r="AI30" s="40"/>
      <c r="AJ30" s="11"/>
      <c r="AK30" s="40"/>
      <c r="AL30" s="47">
        <f t="shared" si="0"/>
        <v>0</v>
      </c>
      <c r="AM30" s="40">
        <f t="shared" si="1"/>
        <v>0</v>
      </c>
      <c r="AN30" s="74" t="str">
        <f t="shared" si="3"/>
        <v>--</v>
      </c>
      <c r="AO30" s="26"/>
      <c r="AP30" s="9" t="s">
        <v>263</v>
      </c>
      <c r="AQ30" s="32"/>
    </row>
    <row r="31" spans="1:43" s="1" customFormat="1" x14ac:dyDescent="0.2">
      <c r="A31" s="22" t="s">
        <v>252</v>
      </c>
      <c r="B31" s="9" t="s">
        <v>253</v>
      </c>
      <c r="C31" s="21" t="s">
        <v>41</v>
      </c>
      <c r="D31" s="70"/>
      <c r="E31" s="40"/>
      <c r="F31" s="11"/>
      <c r="G31" s="23"/>
      <c r="H31" s="11"/>
      <c r="I31" s="23"/>
      <c r="J31" s="11"/>
      <c r="K31" s="40"/>
      <c r="L31" s="11"/>
      <c r="M31" s="40"/>
      <c r="N31" s="11"/>
      <c r="O31" s="40"/>
      <c r="P31" s="11"/>
      <c r="Q31" s="40"/>
      <c r="R31" s="11"/>
      <c r="S31" s="40"/>
      <c r="T31" s="11"/>
      <c r="U31" s="40"/>
      <c r="V31" s="11"/>
      <c r="W31" s="40"/>
      <c r="X31" s="11"/>
      <c r="Y31" s="40"/>
      <c r="Z31" s="11"/>
      <c r="AA31" s="40"/>
      <c r="AB31" s="11"/>
      <c r="AC31" s="40"/>
      <c r="AD31" s="11"/>
      <c r="AE31" s="40"/>
      <c r="AF31" s="11"/>
      <c r="AG31" s="40"/>
      <c r="AH31" s="11"/>
      <c r="AI31" s="40"/>
      <c r="AJ31" s="11"/>
      <c r="AK31" s="40"/>
      <c r="AL31" s="47">
        <f t="shared" si="0"/>
        <v>0</v>
      </c>
      <c r="AM31" s="40">
        <f t="shared" si="1"/>
        <v>0</v>
      </c>
      <c r="AN31" s="74" t="str">
        <f t="shared" si="3"/>
        <v>--</v>
      </c>
      <c r="AO31" s="26"/>
      <c r="AP31" s="9" t="s">
        <v>264</v>
      </c>
      <c r="AQ31" s="32"/>
    </row>
    <row r="32" spans="1:43" s="1" customFormat="1" x14ac:dyDescent="0.2">
      <c r="A32" s="22" t="s">
        <v>254</v>
      </c>
      <c r="B32" s="9" t="s">
        <v>255</v>
      </c>
      <c r="C32" s="21" t="s">
        <v>3</v>
      </c>
      <c r="D32" s="70"/>
      <c r="E32" s="40"/>
      <c r="F32" s="11"/>
      <c r="G32" s="23"/>
      <c r="H32" s="11"/>
      <c r="I32" s="23"/>
      <c r="J32" s="11"/>
      <c r="K32" s="40"/>
      <c r="L32" s="11"/>
      <c r="M32" s="40"/>
      <c r="N32" s="11"/>
      <c r="O32" s="40"/>
      <c r="P32" s="11"/>
      <c r="Q32" s="40"/>
      <c r="R32" s="11"/>
      <c r="S32" s="40"/>
      <c r="T32" s="11"/>
      <c r="U32" s="40"/>
      <c r="V32" s="11"/>
      <c r="W32" s="40"/>
      <c r="X32" s="11"/>
      <c r="Y32" s="40"/>
      <c r="Z32" s="11"/>
      <c r="AA32" s="40"/>
      <c r="AB32" s="11"/>
      <c r="AC32" s="40"/>
      <c r="AD32" s="11"/>
      <c r="AE32" s="40"/>
      <c r="AF32" s="11"/>
      <c r="AG32" s="40"/>
      <c r="AH32" s="11"/>
      <c r="AI32" s="40"/>
      <c r="AJ32" s="11"/>
      <c r="AK32" s="40"/>
      <c r="AL32" s="47">
        <f t="shared" si="0"/>
        <v>0</v>
      </c>
      <c r="AM32" s="40">
        <f t="shared" si="1"/>
        <v>0</v>
      </c>
      <c r="AN32" s="74" t="str">
        <f t="shared" si="3"/>
        <v>--</v>
      </c>
      <c r="AO32" s="26"/>
      <c r="AP32" s="9" t="s">
        <v>255</v>
      </c>
      <c r="AQ32" s="32"/>
    </row>
    <row r="33" spans="1:43" s="1" customFormat="1" x14ac:dyDescent="0.2">
      <c r="A33" s="22" t="s">
        <v>256</v>
      </c>
      <c r="B33" s="9" t="s">
        <v>257</v>
      </c>
      <c r="C33" s="21" t="s">
        <v>3</v>
      </c>
      <c r="D33" s="70"/>
      <c r="E33" s="40"/>
      <c r="F33" s="11"/>
      <c r="G33" s="23"/>
      <c r="H33" s="11"/>
      <c r="I33" s="23"/>
      <c r="J33" s="11"/>
      <c r="K33" s="40"/>
      <c r="L33" s="11"/>
      <c r="M33" s="40"/>
      <c r="N33" s="11"/>
      <c r="O33" s="40"/>
      <c r="P33" s="11"/>
      <c r="Q33" s="40"/>
      <c r="R33" s="11"/>
      <c r="S33" s="40"/>
      <c r="T33" s="11"/>
      <c r="U33" s="40"/>
      <c r="V33" s="11"/>
      <c r="W33" s="40"/>
      <c r="X33" s="11"/>
      <c r="Y33" s="40"/>
      <c r="Z33" s="11"/>
      <c r="AA33" s="40"/>
      <c r="AB33" s="11"/>
      <c r="AC33" s="40"/>
      <c r="AD33" s="11"/>
      <c r="AE33" s="40"/>
      <c r="AF33" s="11"/>
      <c r="AG33" s="40"/>
      <c r="AH33" s="11"/>
      <c r="AI33" s="40"/>
      <c r="AJ33" s="11"/>
      <c r="AK33" s="40"/>
      <c r="AL33" s="47">
        <f t="shared" si="0"/>
        <v>0</v>
      </c>
      <c r="AM33" s="40">
        <f t="shared" si="1"/>
        <v>0</v>
      </c>
      <c r="AN33" s="74" t="str">
        <f t="shared" si="3"/>
        <v>--</v>
      </c>
      <c r="AO33" s="26"/>
      <c r="AP33" s="9" t="s">
        <v>257</v>
      </c>
      <c r="AQ33" s="32"/>
    </row>
    <row r="34" spans="1:43" s="1" customFormat="1" x14ac:dyDescent="0.2">
      <c r="A34" s="22" t="s">
        <v>175</v>
      </c>
      <c r="B34" s="9" t="s">
        <v>176</v>
      </c>
      <c r="C34" s="21" t="s">
        <v>3</v>
      </c>
      <c r="D34" s="70"/>
      <c r="E34" s="40"/>
      <c r="F34" s="11"/>
      <c r="G34" s="23"/>
      <c r="H34" s="11"/>
      <c r="I34" s="23"/>
      <c r="J34" s="11"/>
      <c r="K34" s="40"/>
      <c r="L34" s="11"/>
      <c r="M34" s="40"/>
      <c r="N34" s="11"/>
      <c r="O34" s="40"/>
      <c r="P34" s="11"/>
      <c r="Q34" s="40"/>
      <c r="R34" s="11">
        <v>1</v>
      </c>
      <c r="S34" s="40">
        <v>1500</v>
      </c>
      <c r="T34" s="11"/>
      <c r="U34" s="40"/>
      <c r="V34" s="11"/>
      <c r="W34" s="40"/>
      <c r="X34" s="11"/>
      <c r="Y34" s="40"/>
      <c r="Z34" s="11">
        <v>1</v>
      </c>
      <c r="AA34" s="40">
        <v>700</v>
      </c>
      <c r="AB34" s="11">
        <v>1</v>
      </c>
      <c r="AC34" s="40">
        <v>700</v>
      </c>
      <c r="AD34" s="11">
        <v>1</v>
      </c>
      <c r="AE34" s="40">
        <v>1014</v>
      </c>
      <c r="AF34" s="11"/>
      <c r="AG34" s="40"/>
      <c r="AH34" s="11"/>
      <c r="AI34" s="40"/>
      <c r="AJ34" s="11">
        <v>1</v>
      </c>
      <c r="AK34" s="40">
        <v>500</v>
      </c>
      <c r="AL34" s="47">
        <f t="shared" si="0"/>
        <v>5</v>
      </c>
      <c r="AM34" s="40">
        <f t="shared" si="1"/>
        <v>4414</v>
      </c>
      <c r="AN34" s="74">
        <f t="shared" si="3"/>
        <v>882.8</v>
      </c>
      <c r="AO34" s="26" t="s">
        <v>175</v>
      </c>
      <c r="AP34" s="9" t="s">
        <v>176</v>
      </c>
      <c r="AQ34" s="32" t="s">
        <v>3</v>
      </c>
    </row>
    <row r="35" spans="1:43" s="1" customFormat="1" x14ac:dyDescent="0.2">
      <c r="A35" s="22" t="s">
        <v>177</v>
      </c>
      <c r="B35" s="9" t="s">
        <v>178</v>
      </c>
      <c r="C35" s="21" t="s">
        <v>3</v>
      </c>
      <c r="D35" s="70"/>
      <c r="E35" s="40"/>
      <c r="F35" s="11"/>
      <c r="G35" s="23"/>
      <c r="H35" s="11"/>
      <c r="I35" s="23"/>
      <c r="J35" s="11"/>
      <c r="K35" s="40"/>
      <c r="L35" s="11"/>
      <c r="M35" s="40"/>
      <c r="N35" s="11"/>
      <c r="O35" s="40"/>
      <c r="P35" s="11"/>
      <c r="Q35" s="40"/>
      <c r="R35" s="11">
        <v>1</v>
      </c>
      <c r="S35" s="40">
        <v>4000</v>
      </c>
      <c r="T35" s="11"/>
      <c r="U35" s="40"/>
      <c r="V35" s="11"/>
      <c r="W35" s="40"/>
      <c r="X35" s="11"/>
      <c r="Y35" s="40"/>
      <c r="Z35" s="11">
        <v>1</v>
      </c>
      <c r="AA35" s="40">
        <v>700</v>
      </c>
      <c r="AB35" s="11">
        <v>1</v>
      </c>
      <c r="AC35" s="40">
        <v>700</v>
      </c>
      <c r="AD35" s="11">
        <v>1</v>
      </c>
      <c r="AE35" s="40">
        <v>8542</v>
      </c>
      <c r="AF35" s="11"/>
      <c r="AG35" s="40"/>
      <c r="AH35" s="11"/>
      <c r="AI35" s="40"/>
      <c r="AJ35" s="11">
        <v>1</v>
      </c>
      <c r="AK35" s="40">
        <v>500</v>
      </c>
      <c r="AL35" s="47">
        <f t="shared" si="0"/>
        <v>5</v>
      </c>
      <c r="AM35" s="40">
        <f t="shared" si="1"/>
        <v>14442</v>
      </c>
      <c r="AN35" s="74">
        <f t="shared" si="3"/>
        <v>2888.4</v>
      </c>
      <c r="AO35" s="26" t="s">
        <v>177</v>
      </c>
      <c r="AP35" s="9" t="s">
        <v>178</v>
      </c>
      <c r="AQ35" s="32" t="s">
        <v>3</v>
      </c>
    </row>
    <row r="36" spans="1:43" s="1" customFormat="1" x14ac:dyDescent="0.2">
      <c r="A36" s="22" t="s">
        <v>294</v>
      </c>
      <c r="B36" s="9" t="s">
        <v>295</v>
      </c>
      <c r="C36" s="21" t="s">
        <v>55</v>
      </c>
      <c r="D36" s="70"/>
      <c r="E36" s="40"/>
      <c r="F36" s="11"/>
      <c r="G36" s="23"/>
      <c r="H36" s="11"/>
      <c r="I36" s="23"/>
      <c r="J36" s="11"/>
      <c r="K36" s="40"/>
      <c r="L36" s="11"/>
      <c r="M36" s="40"/>
      <c r="N36" s="11"/>
      <c r="O36" s="40"/>
      <c r="P36" s="11">
        <v>8</v>
      </c>
      <c r="Q36" s="40">
        <v>1600</v>
      </c>
      <c r="R36" s="11"/>
      <c r="S36" s="40"/>
      <c r="T36" s="11"/>
      <c r="U36" s="40"/>
      <c r="V36" s="11">
        <v>4</v>
      </c>
      <c r="W36" s="40">
        <v>2000</v>
      </c>
      <c r="X36" s="11">
        <v>4</v>
      </c>
      <c r="Y36" s="40">
        <v>1450</v>
      </c>
      <c r="Z36" s="11">
        <v>4</v>
      </c>
      <c r="AA36" s="40">
        <v>1450</v>
      </c>
      <c r="AB36" s="11">
        <v>4</v>
      </c>
      <c r="AC36" s="40">
        <v>1450</v>
      </c>
      <c r="AD36" s="11"/>
      <c r="AE36" s="40"/>
      <c r="AF36" s="11"/>
      <c r="AG36" s="40"/>
      <c r="AH36" s="11"/>
      <c r="AI36" s="40"/>
      <c r="AJ36" s="11">
        <v>4</v>
      </c>
      <c r="AK36" s="40">
        <v>1500</v>
      </c>
      <c r="AL36" s="47">
        <f>D36+F36+H36+J36+L36+N36+P36+R36+T36+V36+X36+Z36+AB36+AD36+AF36+AH36+AJ36</f>
        <v>28</v>
      </c>
      <c r="AM36" s="40">
        <f>D36*E36+F36*G36+H36*I36+J36*K36+L36*M36+N36*O36+P36*Q36+R36*S36+T36*U36+V36*W36+X36*Y36+Z36*AA36+AB36*AC36+AD36*AE36+AF36*AG36+AH36*AI36+AJ36*AK36</f>
        <v>44200</v>
      </c>
      <c r="AN36" s="74">
        <f t="shared" si="3"/>
        <v>1578.5714285714287</v>
      </c>
      <c r="AO36" s="26"/>
      <c r="AP36" s="9" t="s">
        <v>295</v>
      </c>
      <c r="AQ36" s="32"/>
    </row>
    <row r="37" spans="1:43" s="1" customFormat="1" x14ac:dyDescent="0.2">
      <c r="A37" s="22" t="s">
        <v>258</v>
      </c>
      <c r="B37" s="9" t="s">
        <v>259</v>
      </c>
      <c r="C37" s="21" t="s">
        <v>26</v>
      </c>
      <c r="D37" s="70"/>
      <c r="E37" s="40"/>
      <c r="F37" s="11"/>
      <c r="G37" s="23"/>
      <c r="H37" s="11"/>
      <c r="I37" s="23"/>
      <c r="J37" s="11"/>
      <c r="K37" s="40"/>
      <c r="L37" s="11"/>
      <c r="M37" s="40"/>
      <c r="N37" s="11"/>
      <c r="O37" s="40"/>
      <c r="P37" s="11"/>
      <c r="Q37" s="40"/>
      <c r="R37" s="11"/>
      <c r="S37" s="40"/>
      <c r="T37" s="11"/>
      <c r="U37" s="40"/>
      <c r="V37" s="11"/>
      <c r="W37" s="40"/>
      <c r="X37" s="11"/>
      <c r="Y37" s="40"/>
      <c r="Z37" s="11"/>
      <c r="AA37" s="40"/>
      <c r="AB37" s="11"/>
      <c r="AC37" s="40"/>
      <c r="AD37" s="11">
        <v>1090.4000000000001</v>
      </c>
      <c r="AE37" s="40">
        <v>6.7</v>
      </c>
      <c r="AF37" s="11"/>
      <c r="AG37" s="40"/>
      <c r="AH37" s="11"/>
      <c r="AI37" s="40"/>
      <c r="AJ37" s="11"/>
      <c r="AK37" s="40"/>
      <c r="AL37" s="47">
        <f t="shared" si="0"/>
        <v>1090.4000000000001</v>
      </c>
      <c r="AM37" s="40">
        <f t="shared" si="1"/>
        <v>7305.6800000000012</v>
      </c>
      <c r="AN37" s="74">
        <f t="shared" si="3"/>
        <v>6.7</v>
      </c>
      <c r="AO37" s="26"/>
      <c r="AP37" s="9" t="s">
        <v>259</v>
      </c>
      <c r="AQ37" s="32"/>
    </row>
    <row r="38" spans="1:43" s="1" customFormat="1" x14ac:dyDescent="0.2">
      <c r="A38" s="22" t="s">
        <v>31</v>
      </c>
      <c r="B38" s="10" t="s">
        <v>23</v>
      </c>
      <c r="C38" s="21" t="s">
        <v>27</v>
      </c>
      <c r="D38" s="70">
        <v>1875</v>
      </c>
      <c r="E38" s="40">
        <v>16</v>
      </c>
      <c r="F38" s="11">
        <v>1350</v>
      </c>
      <c r="G38" s="23">
        <v>12</v>
      </c>
      <c r="H38" s="11">
        <v>1350</v>
      </c>
      <c r="I38" s="23">
        <v>12</v>
      </c>
      <c r="J38" s="11">
        <f>175+1350</f>
        <v>1525</v>
      </c>
      <c r="K38" s="40">
        <v>10</v>
      </c>
      <c r="L38" s="11">
        <v>1025</v>
      </c>
      <c r="M38" s="40">
        <v>12</v>
      </c>
      <c r="N38" s="11"/>
      <c r="O38" s="40"/>
      <c r="P38" s="11">
        <v>1887.5</v>
      </c>
      <c r="Q38" s="40">
        <v>9</v>
      </c>
      <c r="R38" s="11">
        <v>1037.5</v>
      </c>
      <c r="S38" s="40">
        <v>12</v>
      </c>
      <c r="T38" s="11">
        <v>1050</v>
      </c>
      <c r="U38" s="40">
        <v>12</v>
      </c>
      <c r="V38" s="11">
        <v>1000</v>
      </c>
      <c r="W38" s="40">
        <v>18.5</v>
      </c>
      <c r="X38" s="11">
        <v>675</v>
      </c>
      <c r="Y38" s="40">
        <v>6.5</v>
      </c>
      <c r="Z38" s="11">
        <v>1050</v>
      </c>
      <c r="AA38" s="40">
        <v>6</v>
      </c>
      <c r="AB38" s="11">
        <v>1700</v>
      </c>
      <c r="AC38" s="40">
        <v>4.2</v>
      </c>
      <c r="AD38" s="11"/>
      <c r="AE38" s="40"/>
      <c r="AF38" s="11"/>
      <c r="AG38" s="40"/>
      <c r="AH38" s="11"/>
      <c r="AI38" s="40"/>
      <c r="AJ38" s="11">
        <v>925</v>
      </c>
      <c r="AK38" s="40">
        <v>10</v>
      </c>
      <c r="AL38" s="47">
        <f t="shared" si="0"/>
        <v>16450</v>
      </c>
      <c r="AM38" s="40">
        <f t="shared" si="1"/>
        <v>177565</v>
      </c>
      <c r="AN38" s="74">
        <f t="shared" si="3"/>
        <v>10.794224924012157</v>
      </c>
      <c r="AO38" s="26" t="s">
        <v>31</v>
      </c>
      <c r="AP38" s="10" t="s">
        <v>23</v>
      </c>
      <c r="AQ38" s="32" t="s">
        <v>27</v>
      </c>
    </row>
    <row r="39" spans="1:43" s="1" customFormat="1" x14ac:dyDescent="0.2">
      <c r="A39" s="22" t="s">
        <v>32</v>
      </c>
      <c r="B39" s="8" t="s">
        <v>9</v>
      </c>
      <c r="C39" s="21" t="s">
        <v>3</v>
      </c>
      <c r="D39" s="70">
        <v>1</v>
      </c>
      <c r="E39" s="40">
        <v>55460</v>
      </c>
      <c r="F39" s="11">
        <v>1</v>
      </c>
      <c r="G39" s="23">
        <v>20000</v>
      </c>
      <c r="H39" s="11">
        <v>1</v>
      </c>
      <c r="I39" s="23">
        <v>20000</v>
      </c>
      <c r="J39" s="11">
        <v>1</v>
      </c>
      <c r="K39" s="40">
        <v>25000</v>
      </c>
      <c r="L39" s="11">
        <v>1</v>
      </c>
      <c r="M39" s="40">
        <v>22000</v>
      </c>
      <c r="N39" s="11"/>
      <c r="O39" s="40"/>
      <c r="P39" s="11">
        <v>1</v>
      </c>
      <c r="Q39" s="40">
        <v>20800</v>
      </c>
      <c r="R39" s="11">
        <v>1</v>
      </c>
      <c r="S39" s="40">
        <v>25500</v>
      </c>
      <c r="T39" s="11">
        <v>1</v>
      </c>
      <c r="U39" s="40">
        <v>24000</v>
      </c>
      <c r="V39" s="11">
        <v>1</v>
      </c>
      <c r="W39" s="40">
        <v>11250</v>
      </c>
      <c r="X39" s="11">
        <v>1</v>
      </c>
      <c r="Y39" s="40">
        <v>15500</v>
      </c>
      <c r="Z39" s="11">
        <v>1</v>
      </c>
      <c r="AA39" s="40">
        <v>16800</v>
      </c>
      <c r="AB39" s="11">
        <v>1</v>
      </c>
      <c r="AC39" s="40">
        <v>16800</v>
      </c>
      <c r="AD39" s="11">
        <v>1</v>
      </c>
      <c r="AE39" s="40">
        <v>30506</v>
      </c>
      <c r="AF39" s="11"/>
      <c r="AG39" s="40"/>
      <c r="AH39" s="11"/>
      <c r="AI39" s="40"/>
      <c r="AJ39" s="11">
        <v>1</v>
      </c>
      <c r="AK39" s="40">
        <v>26000</v>
      </c>
      <c r="AL39" s="47">
        <f t="shared" si="0"/>
        <v>14</v>
      </c>
      <c r="AM39" s="40">
        <f t="shared" si="1"/>
        <v>329616</v>
      </c>
      <c r="AN39" s="74">
        <f t="shared" si="3"/>
        <v>23544</v>
      </c>
      <c r="AO39" s="26" t="s">
        <v>32</v>
      </c>
      <c r="AP39" s="10" t="s">
        <v>9</v>
      </c>
      <c r="AQ39" s="32" t="s">
        <v>3</v>
      </c>
    </row>
    <row r="40" spans="1:43" s="28" customFormat="1" ht="13.5" thickBot="1" x14ac:dyDescent="0.25">
      <c r="A40" s="24" t="s">
        <v>88</v>
      </c>
      <c r="B40" s="27" t="s">
        <v>89</v>
      </c>
      <c r="C40" s="48" t="s">
        <v>27</v>
      </c>
      <c r="D40" s="71"/>
      <c r="E40" s="25"/>
      <c r="F40" s="49"/>
      <c r="G40" s="66"/>
      <c r="H40" s="49"/>
      <c r="I40" s="66"/>
      <c r="J40" s="49"/>
      <c r="K40" s="25"/>
      <c r="L40" s="49"/>
      <c r="M40" s="25"/>
      <c r="N40" s="49"/>
      <c r="O40" s="25"/>
      <c r="P40" s="49"/>
      <c r="Q40" s="25"/>
      <c r="R40" s="49"/>
      <c r="S40" s="25"/>
      <c r="T40" s="49"/>
      <c r="U40" s="25"/>
      <c r="V40" s="49"/>
      <c r="W40" s="25"/>
      <c r="X40" s="49"/>
      <c r="Y40" s="25"/>
      <c r="Z40" s="49"/>
      <c r="AA40" s="25"/>
      <c r="AB40" s="49"/>
      <c r="AC40" s="25"/>
      <c r="AD40" s="49"/>
      <c r="AE40" s="25"/>
      <c r="AF40" s="49"/>
      <c r="AG40" s="25"/>
      <c r="AH40" s="49"/>
      <c r="AI40" s="25"/>
      <c r="AJ40" s="49"/>
      <c r="AK40" s="25"/>
      <c r="AL40" s="47">
        <f t="shared" si="0"/>
        <v>0</v>
      </c>
      <c r="AM40" s="40">
        <f t="shared" si="1"/>
        <v>0</v>
      </c>
      <c r="AN40" s="74" t="str">
        <f t="shared" si="3"/>
        <v>--</v>
      </c>
      <c r="AO40" s="60" t="s">
        <v>88</v>
      </c>
      <c r="AP40" s="27" t="s">
        <v>89</v>
      </c>
      <c r="AQ40" s="48" t="s">
        <v>27</v>
      </c>
    </row>
    <row r="41" spans="1:43" ht="13.5" thickBot="1" x14ac:dyDescent="0.25">
      <c r="A41" s="3"/>
      <c r="B41" s="10" t="s">
        <v>33</v>
      </c>
      <c r="C41" s="4"/>
      <c r="D41" s="70"/>
      <c r="E41" s="40"/>
      <c r="F41" s="11"/>
      <c r="G41" s="23"/>
      <c r="H41" s="11"/>
      <c r="I41" s="23"/>
      <c r="J41" s="11"/>
      <c r="K41" s="23"/>
      <c r="L41" s="11"/>
      <c r="M41" s="23"/>
      <c r="N41" s="11"/>
      <c r="O41" s="23"/>
      <c r="P41" s="11"/>
      <c r="Q41" s="23"/>
      <c r="R41" s="11"/>
      <c r="S41" s="23"/>
      <c r="T41" s="11"/>
      <c r="U41" s="23"/>
      <c r="V41" s="11"/>
      <c r="W41" s="23"/>
      <c r="X41" s="11"/>
      <c r="Y41" s="23"/>
      <c r="Z41" s="11"/>
      <c r="AA41" s="23"/>
      <c r="AB41" s="11"/>
      <c r="AC41" s="23"/>
      <c r="AD41" s="11"/>
      <c r="AE41" s="23"/>
      <c r="AF41" s="11"/>
      <c r="AG41" s="23"/>
      <c r="AH41" s="11"/>
      <c r="AI41" s="23"/>
      <c r="AJ41" s="11"/>
      <c r="AK41" s="23"/>
      <c r="AL41" s="67"/>
      <c r="AM41" s="50" t="s">
        <v>33</v>
      </c>
      <c r="AN41" s="68"/>
      <c r="AO41" s="38"/>
      <c r="AP41" s="10" t="s">
        <v>33</v>
      </c>
      <c r="AQ41" s="39"/>
    </row>
    <row r="42" spans="1:43" x14ac:dyDescent="0.2">
      <c r="A42" s="22" t="s">
        <v>114</v>
      </c>
      <c r="B42" s="10" t="s">
        <v>141</v>
      </c>
      <c r="C42" s="30" t="s">
        <v>142</v>
      </c>
      <c r="D42" s="70"/>
      <c r="E42" s="40"/>
      <c r="F42" s="11"/>
      <c r="G42" s="23"/>
      <c r="H42" s="11"/>
      <c r="I42" s="23"/>
      <c r="J42" s="11"/>
      <c r="K42" s="23"/>
      <c r="L42" s="11"/>
      <c r="M42" s="23"/>
      <c r="N42" s="11"/>
      <c r="O42" s="23"/>
      <c r="P42" s="11"/>
      <c r="Q42" s="23"/>
      <c r="R42" s="11"/>
      <c r="S42" s="23"/>
      <c r="T42" s="11"/>
      <c r="U42" s="23"/>
      <c r="V42" s="11"/>
      <c r="W42" s="23"/>
      <c r="X42" s="11"/>
      <c r="Y42" s="23"/>
      <c r="Z42" s="11"/>
      <c r="AA42" s="23"/>
      <c r="AB42" s="11"/>
      <c r="AC42" s="23"/>
      <c r="AD42" s="11"/>
      <c r="AE42" s="23"/>
      <c r="AF42" s="11"/>
      <c r="AG42" s="23"/>
      <c r="AH42" s="11"/>
      <c r="AI42" s="23"/>
      <c r="AJ42" s="11"/>
      <c r="AK42" s="23"/>
      <c r="AL42" s="47">
        <f>D42+F42+H42+J42+L42+N42+P42+R42+T42+V42+X42+Z42+AB42+AD42+AF42+AH42+AJ42</f>
        <v>0</v>
      </c>
      <c r="AM42" s="40">
        <f>D42*E42+F42*G42+H42*I42+J42*K42+L42*M42+N42*O42+P42*Q42+R42*S42+T42*U42+V42*W42+X42*Y42+Z42*AA42+AB42*AC42+AD42*AE42+AF42*AG42+AH42*AI42+AJ42*AK42</f>
        <v>0</v>
      </c>
      <c r="AN42" s="74" t="str">
        <f t="shared" si="3"/>
        <v>--</v>
      </c>
      <c r="AO42" s="26" t="s">
        <v>114</v>
      </c>
      <c r="AP42" s="10" t="s">
        <v>141</v>
      </c>
      <c r="AQ42" s="30" t="s">
        <v>142</v>
      </c>
    </row>
    <row r="43" spans="1:43" x14ac:dyDescent="0.2">
      <c r="A43" s="22" t="s">
        <v>69</v>
      </c>
      <c r="B43" s="10" t="s">
        <v>70</v>
      </c>
      <c r="C43" s="31" t="s">
        <v>41</v>
      </c>
      <c r="D43" s="70"/>
      <c r="E43" s="40"/>
      <c r="F43" s="11">
        <v>541</v>
      </c>
      <c r="G43" s="23">
        <v>20</v>
      </c>
      <c r="H43" s="11">
        <v>508</v>
      </c>
      <c r="I43" s="23">
        <v>20</v>
      </c>
      <c r="J43" s="11">
        <v>563</v>
      </c>
      <c r="K43" s="23">
        <v>20</v>
      </c>
      <c r="L43" s="11">
        <v>238</v>
      </c>
      <c r="M43" s="23">
        <v>40</v>
      </c>
      <c r="N43" s="11"/>
      <c r="O43" s="23"/>
      <c r="P43" s="11"/>
      <c r="Q43" s="23"/>
      <c r="R43" s="11">
        <v>1300</v>
      </c>
      <c r="S43" s="23">
        <v>8</v>
      </c>
      <c r="T43" s="11"/>
      <c r="U43" s="23"/>
      <c r="V43" s="11">
        <v>716</v>
      </c>
      <c r="W43" s="23">
        <v>13.5</v>
      </c>
      <c r="X43" s="11">
        <v>496</v>
      </c>
      <c r="Y43" s="23">
        <v>16</v>
      </c>
      <c r="Z43" s="11">
        <v>494</v>
      </c>
      <c r="AA43" s="23">
        <v>16</v>
      </c>
      <c r="AB43" s="11">
        <v>1202</v>
      </c>
      <c r="AC43" s="23">
        <v>17</v>
      </c>
      <c r="AD43" s="11"/>
      <c r="AE43" s="23"/>
      <c r="AF43" s="11"/>
      <c r="AG43" s="23"/>
      <c r="AH43" s="11"/>
      <c r="AI43" s="23"/>
      <c r="AJ43" s="11">
        <v>704</v>
      </c>
      <c r="AK43" s="23">
        <v>8</v>
      </c>
      <c r="AL43" s="47">
        <f t="shared" ref="AL43:AL120" si="4">D43+F43+H43+J43+L43+N43+P43+R43+T43+V43+X43+Z43+AB43+AD43+AF43+AH43+AJ43</f>
        <v>6762</v>
      </c>
      <c r="AM43" s="40">
        <f t="shared" ref="AM43:AM120" si="5">D43*E43+F43*G43+H43*I43+J43*K43+L43*M43+N43*O43+P43*Q43+R43*S43+T43*U43+V43*W43+X43*Y43+Z43*AA43+AB43*AC43+AD43*AE43+AF43*AG43+AH43*AI43+AJ43*AK43</f>
        <v>103732</v>
      </c>
      <c r="AN43" s="74">
        <f t="shared" si="3"/>
        <v>15.340431824903874</v>
      </c>
      <c r="AO43" s="26" t="s">
        <v>69</v>
      </c>
      <c r="AP43" s="10" t="s">
        <v>70</v>
      </c>
      <c r="AQ43" s="30" t="s">
        <v>41</v>
      </c>
    </row>
    <row r="44" spans="1:43" x14ac:dyDescent="0.2">
      <c r="A44" s="22" t="s">
        <v>179</v>
      </c>
      <c r="B44" s="10" t="s">
        <v>180</v>
      </c>
      <c r="C44" s="31" t="s">
        <v>41</v>
      </c>
      <c r="D44" s="72">
        <v>118.5</v>
      </c>
      <c r="E44" s="40">
        <v>10</v>
      </c>
      <c r="F44" s="11"/>
      <c r="G44" s="23"/>
      <c r="H44" s="11"/>
      <c r="I44" s="23"/>
      <c r="J44" s="11"/>
      <c r="K44" s="23"/>
      <c r="L44" s="11"/>
      <c r="M44" s="23"/>
      <c r="N44" s="11"/>
      <c r="O44" s="23"/>
      <c r="P44" s="11"/>
      <c r="Q44" s="23"/>
      <c r="R44" s="11"/>
      <c r="S44" s="23"/>
      <c r="T44" s="11"/>
      <c r="U44" s="23"/>
      <c r="V44" s="11"/>
      <c r="W44" s="23"/>
      <c r="X44" s="11"/>
      <c r="Y44" s="23"/>
      <c r="Z44" s="11"/>
      <c r="AA44" s="23"/>
      <c r="AB44" s="11"/>
      <c r="AC44" s="23"/>
      <c r="AD44" s="11"/>
      <c r="AE44" s="23"/>
      <c r="AF44" s="11"/>
      <c r="AG44" s="23"/>
      <c r="AH44" s="11"/>
      <c r="AI44" s="23"/>
      <c r="AJ44" s="11"/>
      <c r="AK44" s="23"/>
      <c r="AL44" s="47">
        <f t="shared" si="4"/>
        <v>118.5</v>
      </c>
      <c r="AM44" s="40">
        <f t="shared" si="5"/>
        <v>1185</v>
      </c>
      <c r="AN44" s="74">
        <f t="shared" si="3"/>
        <v>10</v>
      </c>
      <c r="AO44" s="26" t="s">
        <v>179</v>
      </c>
      <c r="AP44" s="10" t="s">
        <v>180</v>
      </c>
      <c r="AQ44" s="30" t="s">
        <v>41</v>
      </c>
    </row>
    <row r="45" spans="1:43" x14ac:dyDescent="0.2">
      <c r="A45" s="22" t="s">
        <v>212</v>
      </c>
      <c r="B45" s="10" t="s">
        <v>213</v>
      </c>
      <c r="C45" s="31" t="s">
        <v>41</v>
      </c>
      <c r="D45" s="70"/>
      <c r="E45" s="40"/>
      <c r="F45" s="11"/>
      <c r="G45" s="23"/>
      <c r="H45" s="11"/>
      <c r="I45" s="23"/>
      <c r="J45" s="11"/>
      <c r="K45" s="23"/>
      <c r="L45" s="11"/>
      <c r="M45" s="23"/>
      <c r="N45" s="11"/>
      <c r="O45" s="23"/>
      <c r="P45" s="11"/>
      <c r="Q45" s="23"/>
      <c r="R45" s="11"/>
      <c r="S45" s="23"/>
      <c r="T45" s="11"/>
      <c r="U45" s="23"/>
      <c r="V45" s="11"/>
      <c r="W45" s="23"/>
      <c r="X45" s="11"/>
      <c r="Y45" s="23"/>
      <c r="Z45" s="11"/>
      <c r="AA45" s="23"/>
      <c r="AB45" s="11"/>
      <c r="AC45" s="23"/>
      <c r="AD45" s="11"/>
      <c r="AE45" s="23"/>
      <c r="AF45" s="11"/>
      <c r="AG45" s="23"/>
      <c r="AH45" s="11"/>
      <c r="AI45" s="23"/>
      <c r="AJ45" s="11"/>
      <c r="AK45" s="23"/>
      <c r="AL45" s="47">
        <f t="shared" si="4"/>
        <v>0</v>
      </c>
      <c r="AM45" s="40">
        <f t="shared" si="5"/>
        <v>0</v>
      </c>
      <c r="AN45" s="74" t="str">
        <f t="shared" si="3"/>
        <v>--</v>
      </c>
      <c r="AO45" s="26"/>
      <c r="AP45" s="10" t="s">
        <v>213</v>
      </c>
      <c r="AQ45" s="30"/>
    </row>
    <row r="46" spans="1:43" x14ac:dyDescent="0.2">
      <c r="A46" s="22" t="s">
        <v>284</v>
      </c>
      <c r="B46" s="10" t="s">
        <v>191</v>
      </c>
      <c r="C46" s="31" t="s">
        <v>41</v>
      </c>
      <c r="D46" s="72">
        <v>22.3</v>
      </c>
      <c r="E46" s="40">
        <v>5</v>
      </c>
      <c r="F46" s="11"/>
      <c r="G46" s="23"/>
      <c r="H46" s="11"/>
      <c r="I46" s="23"/>
      <c r="J46" s="11"/>
      <c r="K46" s="23"/>
      <c r="L46" s="11"/>
      <c r="M46" s="23"/>
      <c r="N46" s="11"/>
      <c r="O46" s="23"/>
      <c r="P46" s="11"/>
      <c r="Q46" s="23"/>
      <c r="R46" s="11"/>
      <c r="S46" s="23"/>
      <c r="T46" s="11"/>
      <c r="U46" s="23"/>
      <c r="V46" s="11"/>
      <c r="W46" s="23"/>
      <c r="X46" s="11"/>
      <c r="Y46" s="23"/>
      <c r="Z46" s="11"/>
      <c r="AA46" s="23"/>
      <c r="AB46" s="11"/>
      <c r="AC46" s="23"/>
      <c r="AD46" s="11"/>
      <c r="AE46" s="23"/>
      <c r="AF46" s="11"/>
      <c r="AG46" s="23"/>
      <c r="AH46" s="11"/>
      <c r="AI46" s="23"/>
      <c r="AJ46" s="11"/>
      <c r="AK46" s="23"/>
      <c r="AL46" s="47">
        <f>D46+F46+H46+J46+L46+N46+P46+R46+T46+V46+X46+Z46+AB46+AD46+AF46+AH46+AJ46</f>
        <v>22.3</v>
      </c>
      <c r="AM46" s="40">
        <f>D46*E46+F46*G46+H46*I46+J46*K46+L46*M46+N46*O46+P46*Q46+R46*S46+T46*U46+V46*W46+X46*Y46+Z46*AA46+AB46*AC46+AD46*AE46+AF46*AG46+AH46*AI46+AJ46*AK46</f>
        <v>111.5</v>
      </c>
      <c r="AN46" s="74">
        <f t="shared" si="3"/>
        <v>5</v>
      </c>
      <c r="AO46" s="26"/>
      <c r="AP46" s="10" t="s">
        <v>191</v>
      </c>
      <c r="AQ46" s="30"/>
    </row>
    <row r="47" spans="1:43" x14ac:dyDescent="0.2">
      <c r="A47" s="22" t="s">
        <v>153</v>
      </c>
      <c r="B47" s="10" t="s">
        <v>154</v>
      </c>
      <c r="C47" s="31" t="s">
        <v>41</v>
      </c>
      <c r="D47" s="72">
        <v>118.5</v>
      </c>
      <c r="E47" s="40">
        <v>35.549999999999997</v>
      </c>
      <c r="F47" s="11"/>
      <c r="G47" s="23"/>
      <c r="H47" s="11"/>
      <c r="I47" s="23"/>
      <c r="J47" s="11"/>
      <c r="K47" s="23"/>
      <c r="L47" s="11"/>
      <c r="M47" s="23"/>
      <c r="N47" s="11"/>
      <c r="O47" s="23"/>
      <c r="P47" s="11"/>
      <c r="Q47" s="23"/>
      <c r="R47" s="11">
        <v>44</v>
      </c>
      <c r="S47" s="23">
        <v>25</v>
      </c>
      <c r="T47" s="11"/>
      <c r="U47" s="23"/>
      <c r="V47" s="11">
        <v>182</v>
      </c>
      <c r="W47" s="23">
        <v>40</v>
      </c>
      <c r="X47" s="11">
        <v>51</v>
      </c>
      <c r="Y47" s="23">
        <v>35</v>
      </c>
      <c r="Z47" s="11">
        <v>52</v>
      </c>
      <c r="AA47" s="23">
        <v>35.65</v>
      </c>
      <c r="AB47" s="11">
        <v>51</v>
      </c>
      <c r="AC47" s="23">
        <v>35.65</v>
      </c>
      <c r="AD47" s="11"/>
      <c r="AE47" s="23"/>
      <c r="AF47" s="11"/>
      <c r="AG47" s="23"/>
      <c r="AH47" s="11"/>
      <c r="AI47" s="23"/>
      <c r="AJ47" s="11">
        <v>70</v>
      </c>
      <c r="AK47" s="23">
        <v>42</v>
      </c>
      <c r="AL47" s="47">
        <f t="shared" si="4"/>
        <v>568.5</v>
      </c>
      <c r="AM47" s="40">
        <f t="shared" si="5"/>
        <v>20989.625</v>
      </c>
      <c r="AN47" s="74">
        <f t="shared" si="3"/>
        <v>36.921064204045734</v>
      </c>
      <c r="AO47" s="26" t="s">
        <v>153</v>
      </c>
      <c r="AP47" s="10" t="s">
        <v>154</v>
      </c>
      <c r="AQ47" s="30" t="s">
        <v>41</v>
      </c>
    </row>
    <row r="48" spans="1:43" x14ac:dyDescent="0.2">
      <c r="A48" s="22" t="s">
        <v>34</v>
      </c>
      <c r="B48" s="10" t="s">
        <v>35</v>
      </c>
      <c r="C48" s="21" t="s">
        <v>36</v>
      </c>
      <c r="D48" s="70"/>
      <c r="E48" s="40"/>
      <c r="F48" s="11">
        <v>72</v>
      </c>
      <c r="G48" s="23">
        <v>30</v>
      </c>
      <c r="H48" s="11">
        <v>72</v>
      </c>
      <c r="I48" s="23">
        <v>30</v>
      </c>
      <c r="J48" s="11">
        <f>16+72</f>
        <v>88</v>
      </c>
      <c r="K48" s="23">
        <v>35</v>
      </c>
      <c r="L48" s="11">
        <v>50</v>
      </c>
      <c r="M48" s="23">
        <v>35</v>
      </c>
      <c r="N48" s="11"/>
      <c r="O48" s="23"/>
      <c r="P48" s="11"/>
      <c r="Q48" s="23"/>
      <c r="R48" s="11">
        <v>96</v>
      </c>
      <c r="S48" s="23">
        <v>15</v>
      </c>
      <c r="T48" s="11">
        <v>85</v>
      </c>
      <c r="U48" s="23">
        <v>15</v>
      </c>
      <c r="V48" s="11"/>
      <c r="W48" s="23"/>
      <c r="X48" s="11">
        <v>90</v>
      </c>
      <c r="Y48" s="23">
        <v>30.5</v>
      </c>
      <c r="Z48" s="11">
        <v>98</v>
      </c>
      <c r="AA48" s="23">
        <v>29.5</v>
      </c>
      <c r="AB48" s="11">
        <v>80</v>
      </c>
      <c r="AC48" s="23">
        <v>31.3</v>
      </c>
      <c r="AD48" s="11"/>
      <c r="AE48" s="23"/>
      <c r="AF48" s="11"/>
      <c r="AG48" s="23"/>
      <c r="AH48" s="11"/>
      <c r="AI48" s="23"/>
      <c r="AJ48" s="11">
        <v>58</v>
      </c>
      <c r="AK48" s="23">
        <v>26</v>
      </c>
      <c r="AL48" s="47">
        <f t="shared" si="4"/>
        <v>789</v>
      </c>
      <c r="AM48" s="40">
        <f t="shared" si="5"/>
        <v>21513</v>
      </c>
      <c r="AN48" s="74">
        <f t="shared" si="3"/>
        <v>27.266159695817489</v>
      </c>
      <c r="AO48" s="26" t="s">
        <v>34</v>
      </c>
      <c r="AP48" s="10" t="s">
        <v>35</v>
      </c>
      <c r="AQ48" s="32" t="s">
        <v>36</v>
      </c>
    </row>
    <row r="49" spans="1:43" x14ac:dyDescent="0.2">
      <c r="A49" s="22" t="s">
        <v>305</v>
      </c>
      <c r="B49" s="10" t="s">
        <v>306</v>
      </c>
      <c r="C49" s="21" t="s">
        <v>26</v>
      </c>
      <c r="D49" s="70"/>
      <c r="E49" s="40"/>
      <c r="F49" s="11"/>
      <c r="G49" s="23"/>
      <c r="H49" s="11"/>
      <c r="I49" s="23"/>
      <c r="J49" s="11"/>
      <c r="K49" s="23"/>
      <c r="L49" s="11"/>
      <c r="M49" s="23"/>
      <c r="N49" s="11"/>
      <c r="O49" s="23"/>
      <c r="P49" s="11"/>
      <c r="Q49" s="23"/>
      <c r="R49" s="11">
        <v>259</v>
      </c>
      <c r="S49" s="23">
        <v>70</v>
      </c>
      <c r="T49" s="11"/>
      <c r="U49" s="23"/>
      <c r="V49" s="11">
        <v>410</v>
      </c>
      <c r="W49" s="23">
        <v>40</v>
      </c>
      <c r="X49" s="11">
        <v>301</v>
      </c>
      <c r="Y49" s="23">
        <v>39.549999999999997</v>
      </c>
      <c r="Z49" s="11">
        <v>308</v>
      </c>
      <c r="AA49" s="23">
        <v>35.9</v>
      </c>
      <c r="AB49" s="11">
        <v>304</v>
      </c>
      <c r="AC49" s="23">
        <v>35.9</v>
      </c>
      <c r="AD49" s="11"/>
      <c r="AE49" s="23"/>
      <c r="AF49" s="11"/>
      <c r="AG49" s="23"/>
      <c r="AH49" s="11"/>
      <c r="AI49" s="23"/>
      <c r="AJ49" s="11">
        <v>414</v>
      </c>
      <c r="AK49" s="23">
        <v>45</v>
      </c>
      <c r="AL49" s="47">
        <f>D49+F49+H49+J49+L49+N49+P49+R49+T49+V49+X49+Z49+AB49+AD49+AF49+AH49+AJ49</f>
        <v>1996</v>
      </c>
      <c r="AM49" s="40">
        <f>D49*E49+F49*G49+H49*I49+J49*K49+L49*M49+N49*O49+P49*Q49+R49*S49+T49*U49+V49*W49+X49*Y49+Z49*AA49+AB49*AC49+AD49*AE49+AF49*AG49+AH49*AI49+AJ49*AK49</f>
        <v>87035.35</v>
      </c>
      <c r="AN49" s="74">
        <f t="shared" si="3"/>
        <v>43.604884769539083</v>
      </c>
      <c r="AO49" s="26"/>
      <c r="AP49" s="10" t="s">
        <v>306</v>
      </c>
      <c r="AQ49" s="32"/>
    </row>
    <row r="50" spans="1:43" x14ac:dyDescent="0.2">
      <c r="A50" s="22" t="s">
        <v>291</v>
      </c>
      <c r="B50" s="10" t="s">
        <v>143</v>
      </c>
      <c r="C50" s="21" t="s">
        <v>26</v>
      </c>
      <c r="D50" s="70"/>
      <c r="E50" s="40"/>
      <c r="F50" s="11"/>
      <c r="G50" s="23"/>
      <c r="H50" s="11"/>
      <c r="I50" s="23"/>
      <c r="J50" s="11">
        <v>40.1</v>
      </c>
      <c r="K50" s="23">
        <v>70</v>
      </c>
      <c r="L50" s="11">
        <v>53.6</v>
      </c>
      <c r="M50" s="23">
        <v>70</v>
      </c>
      <c r="N50" s="11"/>
      <c r="O50" s="23"/>
      <c r="P50" s="11"/>
      <c r="Q50" s="23"/>
      <c r="R50" s="11"/>
      <c r="S50" s="23"/>
      <c r="T50" s="11"/>
      <c r="U50" s="23"/>
      <c r="V50" s="11"/>
      <c r="W50" s="23"/>
      <c r="X50" s="11"/>
      <c r="Y50" s="23"/>
      <c r="Z50" s="11"/>
      <c r="AA50" s="23"/>
      <c r="AB50" s="11"/>
      <c r="AC50" s="23"/>
      <c r="AD50" s="11"/>
      <c r="AE50" s="23"/>
      <c r="AF50" s="11"/>
      <c r="AG50" s="23"/>
      <c r="AH50" s="11"/>
      <c r="AI50" s="23"/>
      <c r="AJ50" s="11"/>
      <c r="AK50" s="23"/>
      <c r="AL50" s="47">
        <f>D50+F50+H50+J50+L50+N50+P50+R50+T50+V50+X50+Z50+AB50+AD50+AF50+AH50+AJ50</f>
        <v>93.7</v>
      </c>
      <c r="AM50" s="40">
        <f>D50*E50+F50*G50+H50*I50+J50*K50+L50*M50+N50*O50+P50*Q50+R50*S50+T50*U50+V50*W50+X50*Y50+Z50*AA50+AB50*AC50+AD50*AE50+AF50*AG50+AH50*AI50+AJ50*AK50</f>
        <v>6559</v>
      </c>
      <c r="AN50" s="74">
        <f t="shared" si="3"/>
        <v>70</v>
      </c>
      <c r="AO50" s="26"/>
      <c r="AP50" s="10"/>
      <c r="AQ50" s="32"/>
    </row>
    <row r="51" spans="1:43" x14ac:dyDescent="0.2">
      <c r="A51" s="22" t="s">
        <v>34</v>
      </c>
      <c r="B51" s="10" t="s">
        <v>143</v>
      </c>
      <c r="C51" s="21" t="s">
        <v>26</v>
      </c>
      <c r="D51" s="70"/>
      <c r="E51" s="40"/>
      <c r="F51" s="11">
        <v>40.1</v>
      </c>
      <c r="G51" s="23">
        <v>80</v>
      </c>
      <c r="H51" s="11">
        <v>40.1</v>
      </c>
      <c r="I51" s="23">
        <v>80</v>
      </c>
      <c r="J51" s="11"/>
      <c r="K51" s="23"/>
      <c r="L51" s="11">
        <v>216</v>
      </c>
      <c r="M51" s="23">
        <v>42</v>
      </c>
      <c r="N51" s="11"/>
      <c r="O51" s="23"/>
      <c r="P51" s="11"/>
      <c r="Q51" s="23"/>
      <c r="R51" s="11"/>
      <c r="S51" s="23"/>
      <c r="T51" s="11"/>
      <c r="U51" s="23"/>
      <c r="V51" s="11"/>
      <c r="W51" s="23"/>
      <c r="X51" s="11"/>
      <c r="Y51" s="23"/>
      <c r="Z51" s="11"/>
      <c r="AA51" s="23"/>
      <c r="AB51" s="11"/>
      <c r="AC51" s="23"/>
      <c r="AD51" s="11"/>
      <c r="AE51" s="23"/>
      <c r="AF51" s="11"/>
      <c r="AG51" s="23"/>
      <c r="AH51" s="11"/>
      <c r="AI51" s="23"/>
      <c r="AJ51" s="11"/>
      <c r="AK51" s="23"/>
      <c r="AL51" s="47">
        <f t="shared" si="4"/>
        <v>296.2</v>
      </c>
      <c r="AM51" s="40">
        <f t="shared" si="5"/>
        <v>15488</v>
      </c>
      <c r="AN51" s="74">
        <f t="shared" si="3"/>
        <v>52.288993923024982</v>
      </c>
      <c r="AO51" s="26" t="s">
        <v>34</v>
      </c>
      <c r="AP51" s="10" t="s">
        <v>143</v>
      </c>
      <c r="AQ51" s="32" t="s">
        <v>26</v>
      </c>
    </row>
    <row r="52" spans="1:43" x14ac:dyDescent="0.2">
      <c r="A52" s="22" t="s">
        <v>37</v>
      </c>
      <c r="B52" s="10" t="s">
        <v>38</v>
      </c>
      <c r="C52" s="21" t="s">
        <v>26</v>
      </c>
      <c r="D52" s="70"/>
      <c r="E52" s="40"/>
      <c r="F52" s="11">
        <v>338</v>
      </c>
      <c r="G52" s="23">
        <v>40</v>
      </c>
      <c r="H52" s="11">
        <v>338</v>
      </c>
      <c r="I52" s="23">
        <v>40</v>
      </c>
      <c r="J52" s="11">
        <f>82+338</f>
        <v>420</v>
      </c>
      <c r="K52" s="23">
        <v>60</v>
      </c>
      <c r="L52" s="11"/>
      <c r="M52" s="23"/>
      <c r="N52" s="11"/>
      <c r="O52" s="23"/>
      <c r="P52" s="11"/>
      <c r="Q52" s="23"/>
      <c r="R52" s="11">
        <v>303</v>
      </c>
      <c r="S52" s="23">
        <v>70</v>
      </c>
      <c r="T52" s="11">
        <v>369.4</v>
      </c>
      <c r="U52" s="23">
        <v>55</v>
      </c>
      <c r="V52" s="11"/>
      <c r="W52" s="23"/>
      <c r="X52" s="11">
        <v>368</v>
      </c>
      <c r="Y52" s="23">
        <v>50.9</v>
      </c>
      <c r="Z52" s="11">
        <v>115</v>
      </c>
      <c r="AA52" s="23">
        <v>56.8</v>
      </c>
      <c r="AB52" s="11">
        <v>455</v>
      </c>
      <c r="AC52" s="23">
        <v>56.8</v>
      </c>
      <c r="AD52" s="11"/>
      <c r="AE52" s="23"/>
      <c r="AF52" s="11"/>
      <c r="AG52" s="23"/>
      <c r="AH52" s="11"/>
      <c r="AI52" s="23"/>
      <c r="AJ52" s="11">
        <v>142</v>
      </c>
      <c r="AK52" s="23">
        <v>60</v>
      </c>
      <c r="AL52" s="47">
        <f t="shared" si="4"/>
        <v>2848.4</v>
      </c>
      <c r="AM52" s="40">
        <f t="shared" si="5"/>
        <v>153394.20000000001</v>
      </c>
      <c r="AN52" s="74">
        <f t="shared" si="3"/>
        <v>53.852759443898329</v>
      </c>
      <c r="AO52" s="26" t="s">
        <v>37</v>
      </c>
      <c r="AP52" s="10" t="s">
        <v>38</v>
      </c>
      <c r="AQ52" s="32" t="s">
        <v>26</v>
      </c>
    </row>
    <row r="53" spans="1:43" x14ac:dyDescent="0.2">
      <c r="A53" s="22" t="s">
        <v>95</v>
      </c>
      <c r="B53" s="10" t="s">
        <v>132</v>
      </c>
      <c r="C53" s="21" t="s">
        <v>48</v>
      </c>
      <c r="D53" s="72">
        <v>4.2</v>
      </c>
      <c r="E53" s="40">
        <v>250</v>
      </c>
      <c r="F53" s="11"/>
      <c r="G53" s="23"/>
      <c r="H53" s="11"/>
      <c r="I53" s="23"/>
      <c r="J53" s="11"/>
      <c r="K53" s="23"/>
      <c r="L53" s="11"/>
      <c r="M53" s="23"/>
      <c r="N53" s="11"/>
      <c r="O53" s="23"/>
      <c r="P53" s="11"/>
      <c r="Q53" s="23"/>
      <c r="R53" s="11"/>
      <c r="S53" s="23"/>
      <c r="T53" s="11"/>
      <c r="U53" s="23"/>
      <c r="V53" s="11"/>
      <c r="W53" s="23"/>
      <c r="X53" s="11"/>
      <c r="Y53" s="23"/>
      <c r="Z53" s="11"/>
      <c r="AA53" s="23"/>
      <c r="AB53" s="11"/>
      <c r="AC53" s="23"/>
      <c r="AD53" s="11"/>
      <c r="AE53" s="23"/>
      <c r="AF53" s="11"/>
      <c r="AG53" s="23"/>
      <c r="AH53" s="11"/>
      <c r="AI53" s="23"/>
      <c r="AJ53" s="11"/>
      <c r="AK53" s="23"/>
      <c r="AL53" s="47">
        <f t="shared" si="4"/>
        <v>4.2</v>
      </c>
      <c r="AM53" s="40">
        <f t="shared" si="5"/>
        <v>1050</v>
      </c>
      <c r="AN53" s="74">
        <f t="shared" si="3"/>
        <v>250</v>
      </c>
      <c r="AO53" s="26" t="s">
        <v>95</v>
      </c>
      <c r="AP53" s="10" t="s">
        <v>132</v>
      </c>
      <c r="AQ53" s="32" t="s">
        <v>48</v>
      </c>
    </row>
    <row r="54" spans="1:43" x14ac:dyDescent="0.2">
      <c r="A54" s="22" t="s">
        <v>39</v>
      </c>
      <c r="B54" s="10" t="s">
        <v>40</v>
      </c>
      <c r="C54" s="21" t="s">
        <v>41</v>
      </c>
      <c r="D54" s="70"/>
      <c r="E54" s="40"/>
      <c r="F54" s="11">
        <v>75.2</v>
      </c>
      <c r="G54" s="23">
        <v>40</v>
      </c>
      <c r="H54" s="11">
        <v>75.2</v>
      </c>
      <c r="I54" s="23">
        <v>40</v>
      </c>
      <c r="J54" s="11">
        <f>17.6+75.2</f>
        <v>92.800000000000011</v>
      </c>
      <c r="K54" s="23">
        <v>40</v>
      </c>
      <c r="L54" s="11">
        <v>48</v>
      </c>
      <c r="M54" s="23">
        <v>50</v>
      </c>
      <c r="N54" s="11"/>
      <c r="O54" s="23"/>
      <c r="P54" s="11">
        <v>11</v>
      </c>
      <c r="Q54" s="23">
        <v>36</v>
      </c>
      <c r="R54" s="11">
        <v>155</v>
      </c>
      <c r="S54" s="23">
        <v>20</v>
      </c>
      <c r="T54" s="11">
        <v>82.1</v>
      </c>
      <c r="U54" s="23">
        <v>35</v>
      </c>
      <c r="V54" s="11">
        <v>252</v>
      </c>
      <c r="W54" s="23">
        <v>11.5</v>
      </c>
      <c r="X54" s="11">
        <v>185</v>
      </c>
      <c r="Y54" s="23">
        <v>33.299999999999997</v>
      </c>
      <c r="Z54" s="11">
        <v>130</v>
      </c>
      <c r="AA54" s="23">
        <v>32.950000000000003</v>
      </c>
      <c r="AB54" s="11">
        <v>204</v>
      </c>
      <c r="AC54" s="23">
        <v>32.950000000000003</v>
      </c>
      <c r="AD54" s="11"/>
      <c r="AE54" s="23"/>
      <c r="AF54" s="11"/>
      <c r="AG54" s="23"/>
      <c r="AH54" s="11"/>
      <c r="AI54" s="23"/>
      <c r="AJ54" s="11">
        <v>146</v>
      </c>
      <c r="AK54" s="23">
        <v>12</v>
      </c>
      <c r="AL54" s="47">
        <f t="shared" si="4"/>
        <v>1456.3000000000002</v>
      </c>
      <c r="AM54" s="40">
        <f t="shared" si="5"/>
        <v>40313.300000000003</v>
      </c>
      <c r="AN54" s="74">
        <f t="shared" si="3"/>
        <v>27.682002334683787</v>
      </c>
      <c r="AO54" s="26" t="s">
        <v>39</v>
      </c>
      <c r="AP54" s="10" t="s">
        <v>40</v>
      </c>
      <c r="AQ54" s="32" t="s">
        <v>41</v>
      </c>
    </row>
    <row r="55" spans="1:43" x14ac:dyDescent="0.2">
      <c r="A55" s="22" t="s">
        <v>96</v>
      </c>
      <c r="B55" s="10" t="s">
        <v>133</v>
      </c>
      <c r="C55" s="21" t="s">
        <v>48</v>
      </c>
      <c r="D55" s="70"/>
      <c r="E55" s="40"/>
      <c r="F55" s="11"/>
      <c r="G55" s="23"/>
      <c r="H55" s="11"/>
      <c r="I55" s="23"/>
      <c r="J55" s="11"/>
      <c r="K55" s="23"/>
      <c r="L55" s="11"/>
      <c r="M55" s="23"/>
      <c r="N55" s="11"/>
      <c r="O55" s="23"/>
      <c r="P55" s="11"/>
      <c r="Q55" s="23"/>
      <c r="R55" s="11"/>
      <c r="S55" s="23"/>
      <c r="T55" s="11"/>
      <c r="U55" s="23"/>
      <c r="V55" s="11"/>
      <c r="W55" s="23"/>
      <c r="X55" s="11"/>
      <c r="Y55" s="23"/>
      <c r="Z55" s="11"/>
      <c r="AA55" s="23"/>
      <c r="AB55" s="11"/>
      <c r="AC55" s="23"/>
      <c r="AD55" s="11"/>
      <c r="AE55" s="23"/>
      <c r="AF55" s="11"/>
      <c r="AG55" s="23"/>
      <c r="AH55" s="11"/>
      <c r="AI55" s="23"/>
      <c r="AJ55" s="11"/>
      <c r="AK55" s="23"/>
      <c r="AL55" s="47">
        <f t="shared" si="4"/>
        <v>0</v>
      </c>
      <c r="AM55" s="40">
        <f t="shared" si="5"/>
        <v>0</v>
      </c>
      <c r="AN55" s="74" t="str">
        <f t="shared" si="3"/>
        <v>--</v>
      </c>
      <c r="AO55" s="26" t="s">
        <v>96</v>
      </c>
      <c r="AP55" s="10" t="s">
        <v>133</v>
      </c>
      <c r="AQ55" s="32" t="s">
        <v>48</v>
      </c>
    </row>
    <row r="56" spans="1:43" x14ac:dyDescent="0.2">
      <c r="A56" s="22" t="s">
        <v>42</v>
      </c>
      <c r="B56" s="10" t="s">
        <v>43</v>
      </c>
      <c r="C56" s="21" t="s">
        <v>26</v>
      </c>
      <c r="D56" s="70"/>
      <c r="E56" s="40"/>
      <c r="F56" s="11"/>
      <c r="G56" s="23"/>
      <c r="H56" s="11"/>
      <c r="I56" s="23"/>
      <c r="J56" s="11"/>
      <c r="K56" s="23"/>
      <c r="L56" s="11"/>
      <c r="M56" s="23"/>
      <c r="N56" s="11"/>
      <c r="O56" s="23"/>
      <c r="P56" s="11"/>
      <c r="Q56" s="23"/>
      <c r="R56" s="11"/>
      <c r="S56" s="23"/>
      <c r="T56" s="11"/>
      <c r="U56" s="23"/>
      <c r="V56" s="11"/>
      <c r="W56" s="23"/>
      <c r="X56" s="11">
        <v>400</v>
      </c>
      <c r="Y56" s="23">
        <v>11.3</v>
      </c>
      <c r="Z56" s="11"/>
      <c r="AA56" s="23"/>
      <c r="AB56" s="11">
        <v>490</v>
      </c>
      <c r="AC56" s="23">
        <v>11.2</v>
      </c>
      <c r="AD56" s="11"/>
      <c r="AE56" s="23"/>
      <c r="AF56" s="11"/>
      <c r="AG56" s="23"/>
      <c r="AH56" s="11"/>
      <c r="AI56" s="23"/>
      <c r="AJ56" s="11"/>
      <c r="AK56" s="23"/>
      <c r="AL56" s="47">
        <f t="shared" si="4"/>
        <v>890</v>
      </c>
      <c r="AM56" s="40">
        <f t="shared" si="5"/>
        <v>10008</v>
      </c>
      <c r="AN56" s="74">
        <f t="shared" si="3"/>
        <v>11.244943820224719</v>
      </c>
      <c r="AO56" s="26" t="s">
        <v>42</v>
      </c>
      <c r="AP56" s="10" t="s">
        <v>43</v>
      </c>
      <c r="AQ56" s="32" t="s">
        <v>26</v>
      </c>
    </row>
    <row r="57" spans="1:43" x14ac:dyDescent="0.2">
      <c r="A57" s="22" t="s">
        <v>285</v>
      </c>
      <c r="B57" s="10" t="s">
        <v>286</v>
      </c>
      <c r="C57" s="21" t="s">
        <v>26</v>
      </c>
      <c r="D57" s="72">
        <v>62.2</v>
      </c>
      <c r="E57" s="40">
        <v>375</v>
      </c>
      <c r="F57" s="11"/>
      <c r="G57" s="23"/>
      <c r="H57" s="11"/>
      <c r="I57" s="23"/>
      <c r="J57" s="11"/>
      <c r="K57" s="23"/>
      <c r="L57" s="11"/>
      <c r="M57" s="23"/>
      <c r="N57" s="11"/>
      <c r="O57" s="23"/>
      <c r="P57" s="11"/>
      <c r="Q57" s="23"/>
      <c r="R57" s="11">
        <v>23</v>
      </c>
      <c r="S57" s="23">
        <v>150</v>
      </c>
      <c r="T57" s="11"/>
      <c r="U57" s="23"/>
      <c r="V57" s="11"/>
      <c r="W57" s="23"/>
      <c r="X57" s="11"/>
      <c r="Y57" s="23"/>
      <c r="Z57" s="11"/>
      <c r="AA57" s="23"/>
      <c r="AB57" s="11">
        <v>94</v>
      </c>
      <c r="AC57" s="23">
        <v>200</v>
      </c>
      <c r="AD57" s="11"/>
      <c r="AE57" s="23"/>
      <c r="AF57" s="11"/>
      <c r="AG57" s="23"/>
      <c r="AH57" s="11"/>
      <c r="AI57" s="23"/>
      <c r="AJ57" s="11">
        <v>34</v>
      </c>
      <c r="AK57" s="23">
        <v>160</v>
      </c>
      <c r="AL57" s="47">
        <f>D57+F57+H57+J57+L57+N57+P57+R57+T57+V57+X57+Z57+AB57+AD57+AF57+AH57+AJ57</f>
        <v>213.2</v>
      </c>
      <c r="AM57" s="40">
        <f>D57*E57+F57*G57+H57*I57+J57*K57+L57*M57+N57*O57+P57*Q57+R57*S57+T57*U57+V57*W57+X57*Y57+Z57*AA57+AB57*AC57+AD57*AE57+AF57*AG57+AH57*AI57+AJ57*AK57</f>
        <v>51015</v>
      </c>
      <c r="AN57" s="74">
        <f t="shared" si="3"/>
        <v>239.28236397748594</v>
      </c>
      <c r="AO57" s="26"/>
      <c r="AP57" s="10" t="s">
        <v>286</v>
      </c>
      <c r="AQ57" s="32"/>
    </row>
    <row r="58" spans="1:43" x14ac:dyDescent="0.2">
      <c r="A58" s="22" t="s">
        <v>71</v>
      </c>
      <c r="B58" s="10" t="s">
        <v>72</v>
      </c>
      <c r="C58" s="21" t="s">
        <v>26</v>
      </c>
      <c r="D58" s="70"/>
      <c r="E58" s="40"/>
      <c r="F58" s="11">
        <v>551.20000000000005</v>
      </c>
      <c r="G58" s="23">
        <v>105</v>
      </c>
      <c r="H58" s="11">
        <v>551.20000000000005</v>
      </c>
      <c r="I58" s="23">
        <v>105</v>
      </c>
      <c r="J58" s="11">
        <v>551.20000000000005</v>
      </c>
      <c r="K58" s="23">
        <v>110</v>
      </c>
      <c r="L58" s="11">
        <v>704.3</v>
      </c>
      <c r="M58" s="23">
        <v>120</v>
      </c>
      <c r="N58" s="11"/>
      <c r="O58" s="23"/>
      <c r="P58" s="11">
        <v>810</v>
      </c>
      <c r="Q58" s="23">
        <v>158</v>
      </c>
      <c r="R58" s="11">
        <v>71</v>
      </c>
      <c r="S58" s="23">
        <v>150</v>
      </c>
      <c r="T58" s="11">
        <v>466.9</v>
      </c>
      <c r="U58" s="23">
        <v>125</v>
      </c>
      <c r="V58" s="11">
        <v>409</v>
      </c>
      <c r="W58" s="23">
        <v>142</v>
      </c>
      <c r="X58" s="11"/>
      <c r="Y58" s="23"/>
      <c r="Z58" s="11">
        <v>382.4</v>
      </c>
      <c r="AA58" s="23">
        <v>140</v>
      </c>
      <c r="AB58" s="11"/>
      <c r="AC58" s="23"/>
      <c r="AD58" s="11"/>
      <c r="AE58" s="23"/>
      <c r="AF58" s="11"/>
      <c r="AG58" s="23"/>
      <c r="AH58" s="11"/>
      <c r="AI58" s="23"/>
      <c r="AJ58" s="11"/>
      <c r="AK58" s="23"/>
      <c r="AL58" s="47">
        <f t="shared" si="4"/>
        <v>4497.2</v>
      </c>
      <c r="AM58" s="40">
        <f t="shared" si="5"/>
        <v>569506.5</v>
      </c>
      <c r="AN58" s="74">
        <f t="shared" si="3"/>
        <v>126.63579560615494</v>
      </c>
      <c r="AO58" s="26" t="s">
        <v>71</v>
      </c>
      <c r="AP58" s="10" t="s">
        <v>72</v>
      </c>
      <c r="AQ58" s="32" t="s">
        <v>26</v>
      </c>
    </row>
    <row r="59" spans="1:43" x14ac:dyDescent="0.2">
      <c r="A59" s="22" t="s">
        <v>214</v>
      </c>
      <c r="B59" s="10" t="s">
        <v>215</v>
      </c>
      <c r="C59" s="21" t="s">
        <v>26</v>
      </c>
      <c r="D59" s="70"/>
      <c r="E59" s="40"/>
      <c r="F59" s="11"/>
      <c r="G59" s="23"/>
      <c r="H59" s="11"/>
      <c r="I59" s="23"/>
      <c r="J59" s="11"/>
      <c r="K59" s="23"/>
      <c r="L59" s="11"/>
      <c r="M59" s="23"/>
      <c r="N59" s="11"/>
      <c r="O59" s="23"/>
      <c r="P59" s="11"/>
      <c r="Q59" s="23"/>
      <c r="R59" s="11"/>
      <c r="S59" s="23"/>
      <c r="T59" s="11"/>
      <c r="U59" s="23"/>
      <c r="V59" s="11">
        <v>268</v>
      </c>
      <c r="W59" s="23">
        <v>70.75</v>
      </c>
      <c r="X59" s="11"/>
      <c r="Y59" s="23"/>
      <c r="Z59" s="11"/>
      <c r="AA59" s="23"/>
      <c r="AB59" s="11"/>
      <c r="AC59" s="23"/>
      <c r="AD59" s="11"/>
      <c r="AE59" s="23"/>
      <c r="AF59" s="11"/>
      <c r="AG59" s="23"/>
      <c r="AH59" s="11"/>
      <c r="AI59" s="23"/>
      <c r="AJ59" s="11"/>
      <c r="AK59" s="23"/>
      <c r="AL59" s="47">
        <f t="shared" si="4"/>
        <v>268</v>
      </c>
      <c r="AM59" s="40">
        <f t="shared" si="5"/>
        <v>18961</v>
      </c>
      <c r="AN59" s="74">
        <f t="shared" si="3"/>
        <v>70.75</v>
      </c>
      <c r="AO59" s="26"/>
      <c r="AP59" s="10" t="s">
        <v>215</v>
      </c>
      <c r="AQ59" s="32"/>
    </row>
    <row r="60" spans="1:43" x14ac:dyDescent="0.2">
      <c r="A60" s="22" t="s">
        <v>228</v>
      </c>
      <c r="B60" s="10" t="s">
        <v>229</v>
      </c>
      <c r="C60" s="21" t="s">
        <v>26</v>
      </c>
      <c r="D60" s="70"/>
      <c r="E60" s="40"/>
      <c r="F60" s="11"/>
      <c r="G60" s="23"/>
      <c r="H60" s="11"/>
      <c r="I60" s="23"/>
      <c r="J60" s="11"/>
      <c r="K60" s="23"/>
      <c r="L60" s="11"/>
      <c r="M60" s="23"/>
      <c r="N60" s="11"/>
      <c r="O60" s="23"/>
      <c r="P60" s="11"/>
      <c r="Q60" s="23"/>
      <c r="R60" s="11"/>
      <c r="S60" s="23"/>
      <c r="T60" s="11"/>
      <c r="U60" s="23"/>
      <c r="V60" s="11"/>
      <c r="W60" s="23"/>
      <c r="X60" s="11"/>
      <c r="Y60" s="23"/>
      <c r="Z60" s="11"/>
      <c r="AA60" s="23"/>
      <c r="AB60" s="11"/>
      <c r="AC60" s="23"/>
      <c r="AD60" s="11"/>
      <c r="AE60" s="23"/>
      <c r="AF60" s="11"/>
      <c r="AG60" s="23"/>
      <c r="AH60" s="11"/>
      <c r="AI60" s="23"/>
      <c r="AJ60" s="11"/>
      <c r="AK60" s="23"/>
      <c r="AL60" s="47">
        <f t="shared" si="4"/>
        <v>0</v>
      </c>
      <c r="AM60" s="40">
        <f t="shared" si="5"/>
        <v>0</v>
      </c>
      <c r="AN60" s="74" t="str">
        <f t="shared" si="3"/>
        <v>--</v>
      </c>
      <c r="AO60" s="26"/>
      <c r="AP60" s="10" t="s">
        <v>229</v>
      </c>
      <c r="AQ60" s="32"/>
    </row>
    <row r="61" spans="1:43" x14ac:dyDescent="0.2">
      <c r="A61" s="22" t="s">
        <v>97</v>
      </c>
      <c r="B61" s="10" t="s">
        <v>155</v>
      </c>
      <c r="C61" s="21" t="s">
        <v>26</v>
      </c>
      <c r="D61" s="70"/>
      <c r="E61" s="40"/>
      <c r="F61" s="11"/>
      <c r="G61" s="23"/>
      <c r="H61" s="11"/>
      <c r="I61" s="23"/>
      <c r="J61" s="11"/>
      <c r="K61" s="23"/>
      <c r="L61" s="11"/>
      <c r="M61" s="23"/>
      <c r="N61" s="11"/>
      <c r="O61" s="23"/>
      <c r="P61" s="11">
        <v>57</v>
      </c>
      <c r="Q61" s="23">
        <v>105</v>
      </c>
      <c r="R61" s="11"/>
      <c r="S61" s="23"/>
      <c r="T61" s="11"/>
      <c r="U61" s="23"/>
      <c r="V61" s="11"/>
      <c r="W61" s="23"/>
      <c r="X61" s="11"/>
      <c r="Y61" s="23"/>
      <c r="Z61" s="11"/>
      <c r="AA61" s="23"/>
      <c r="AB61" s="11"/>
      <c r="AC61" s="23"/>
      <c r="AD61" s="11"/>
      <c r="AE61" s="23"/>
      <c r="AF61" s="11"/>
      <c r="AG61" s="23"/>
      <c r="AH61" s="11"/>
      <c r="AI61" s="23"/>
      <c r="AJ61" s="11"/>
      <c r="AK61" s="23"/>
      <c r="AL61" s="47">
        <f t="shared" si="4"/>
        <v>57</v>
      </c>
      <c r="AM61" s="40">
        <f t="shared" si="5"/>
        <v>5985</v>
      </c>
      <c r="AN61" s="74">
        <f t="shared" si="3"/>
        <v>105</v>
      </c>
      <c r="AO61" s="26" t="s">
        <v>97</v>
      </c>
      <c r="AP61" s="10" t="s">
        <v>155</v>
      </c>
      <c r="AQ61" s="32" t="s">
        <v>26</v>
      </c>
    </row>
    <row r="62" spans="1:43" x14ac:dyDescent="0.2">
      <c r="A62" s="22" t="s">
        <v>44</v>
      </c>
      <c r="B62" s="10" t="s">
        <v>45</v>
      </c>
      <c r="C62" s="21" t="s">
        <v>26</v>
      </c>
      <c r="D62" s="70"/>
      <c r="E62" s="40"/>
      <c r="F62" s="11"/>
      <c r="G62" s="23"/>
      <c r="H62" s="11"/>
      <c r="I62" s="23"/>
      <c r="J62" s="11"/>
      <c r="K62" s="23"/>
      <c r="L62" s="11"/>
      <c r="M62" s="23"/>
      <c r="N62" s="11"/>
      <c r="O62" s="23"/>
      <c r="P62" s="11"/>
      <c r="Q62" s="23"/>
      <c r="R62" s="11"/>
      <c r="S62" s="23"/>
      <c r="T62" s="11"/>
      <c r="U62" s="23"/>
      <c r="V62" s="11"/>
      <c r="W62" s="23"/>
      <c r="X62" s="11"/>
      <c r="Y62" s="23"/>
      <c r="Z62" s="11"/>
      <c r="AA62" s="23"/>
      <c r="AB62" s="11"/>
      <c r="AC62" s="23"/>
      <c r="AD62" s="11"/>
      <c r="AE62" s="23"/>
      <c r="AF62" s="11"/>
      <c r="AG62" s="23"/>
      <c r="AH62" s="11"/>
      <c r="AI62" s="23"/>
      <c r="AJ62" s="11"/>
      <c r="AK62" s="23"/>
      <c r="AL62" s="47">
        <f t="shared" si="4"/>
        <v>0</v>
      </c>
      <c r="AM62" s="40">
        <f t="shared" si="5"/>
        <v>0</v>
      </c>
      <c r="AN62" s="74" t="str">
        <f t="shared" si="3"/>
        <v>--</v>
      </c>
      <c r="AO62" s="26" t="s">
        <v>44</v>
      </c>
      <c r="AP62" s="10" t="s">
        <v>45</v>
      </c>
      <c r="AQ62" s="32" t="s">
        <v>26</v>
      </c>
    </row>
    <row r="63" spans="1:43" x14ac:dyDescent="0.2">
      <c r="A63" s="22" t="s">
        <v>201</v>
      </c>
      <c r="B63" s="10" t="s">
        <v>202</v>
      </c>
      <c r="C63" s="21" t="s">
        <v>26</v>
      </c>
      <c r="D63" s="70"/>
      <c r="E63" s="40"/>
      <c r="F63" s="11"/>
      <c r="G63" s="23"/>
      <c r="H63" s="11"/>
      <c r="I63" s="23"/>
      <c r="J63" s="11"/>
      <c r="K63" s="23"/>
      <c r="L63" s="11"/>
      <c r="M63" s="23"/>
      <c r="N63" s="11"/>
      <c r="O63" s="23"/>
      <c r="P63" s="11"/>
      <c r="Q63" s="23"/>
      <c r="R63" s="11"/>
      <c r="S63" s="23"/>
      <c r="T63" s="11"/>
      <c r="U63" s="23"/>
      <c r="V63" s="11"/>
      <c r="W63" s="23"/>
      <c r="X63" s="11"/>
      <c r="Y63" s="23"/>
      <c r="Z63" s="11"/>
      <c r="AA63" s="23"/>
      <c r="AB63" s="11"/>
      <c r="AC63" s="23"/>
      <c r="AD63" s="11"/>
      <c r="AE63" s="23"/>
      <c r="AF63" s="11"/>
      <c r="AG63" s="23"/>
      <c r="AH63" s="11"/>
      <c r="AI63" s="23"/>
      <c r="AJ63" s="11"/>
      <c r="AK63" s="23"/>
      <c r="AL63" s="47">
        <f t="shared" si="4"/>
        <v>0</v>
      </c>
      <c r="AM63" s="40">
        <f t="shared" si="5"/>
        <v>0</v>
      </c>
      <c r="AN63" s="74" t="str">
        <f t="shared" si="3"/>
        <v>--</v>
      </c>
      <c r="AO63" s="26"/>
      <c r="AP63" s="10" t="s">
        <v>202</v>
      </c>
      <c r="AQ63" s="32"/>
    </row>
    <row r="64" spans="1:43" x14ac:dyDescent="0.2">
      <c r="A64" s="22" t="s">
        <v>307</v>
      </c>
      <c r="B64" s="10" t="s">
        <v>308</v>
      </c>
      <c r="C64" s="21" t="s">
        <v>26</v>
      </c>
      <c r="D64" s="70"/>
      <c r="E64" s="40"/>
      <c r="F64" s="11"/>
      <c r="G64" s="23"/>
      <c r="H64" s="11"/>
      <c r="I64" s="23"/>
      <c r="J64" s="11"/>
      <c r="K64" s="23"/>
      <c r="L64" s="11"/>
      <c r="M64" s="23"/>
      <c r="N64" s="11"/>
      <c r="O64" s="23"/>
      <c r="P64" s="11"/>
      <c r="Q64" s="23"/>
      <c r="R64" s="11">
        <v>14</v>
      </c>
      <c r="S64" s="23">
        <v>100</v>
      </c>
      <c r="T64" s="11"/>
      <c r="U64" s="23"/>
      <c r="V64" s="11"/>
      <c r="W64" s="23"/>
      <c r="X64" s="11"/>
      <c r="Y64" s="23"/>
      <c r="Z64" s="11"/>
      <c r="AA64" s="23"/>
      <c r="AB64" s="11"/>
      <c r="AC64" s="23"/>
      <c r="AD64" s="11"/>
      <c r="AE64" s="23"/>
      <c r="AF64" s="11"/>
      <c r="AG64" s="23"/>
      <c r="AH64" s="11"/>
      <c r="AI64" s="23"/>
      <c r="AJ64" s="11"/>
      <c r="AK64" s="23"/>
      <c r="AL64" s="47">
        <f>D64+F64+H64+J64+L64+N64+P64+R64+T64+V64+X64+Z64+AB64+AD64+AF64+AH64+AJ64</f>
        <v>14</v>
      </c>
      <c r="AM64" s="40">
        <f>D64*E64+F64*G64+H64*I64+J64*K64+L64*M64+N64*O64+P64*Q64+R64*S64+T64*U64+V64*W64+X64*Y64+Z64*AA64+AB64*AC64+AD64*AE64+AF64*AG64+AH64*AI64+AJ64*AK64</f>
        <v>1400</v>
      </c>
      <c r="AN64" s="74">
        <f t="shared" si="3"/>
        <v>100</v>
      </c>
      <c r="AO64" s="26"/>
      <c r="AP64" s="10" t="s">
        <v>308</v>
      </c>
      <c r="AQ64" s="32"/>
    </row>
    <row r="65" spans="1:43" x14ac:dyDescent="0.2">
      <c r="A65" s="22" t="s">
        <v>311</v>
      </c>
      <c r="B65" s="10" t="s">
        <v>312</v>
      </c>
      <c r="C65" s="21" t="s">
        <v>26</v>
      </c>
      <c r="D65" s="70"/>
      <c r="E65" s="40"/>
      <c r="F65" s="11"/>
      <c r="G65" s="23"/>
      <c r="H65" s="11"/>
      <c r="I65" s="23"/>
      <c r="J65" s="11"/>
      <c r="K65" s="23"/>
      <c r="L65" s="11"/>
      <c r="M65" s="23"/>
      <c r="N65" s="11"/>
      <c r="O65" s="23"/>
      <c r="P65" s="11"/>
      <c r="Q65" s="23"/>
      <c r="R65" s="11"/>
      <c r="S65" s="23"/>
      <c r="T65" s="11"/>
      <c r="U65" s="23"/>
      <c r="V65" s="11"/>
      <c r="W65" s="23"/>
      <c r="X65" s="11">
        <v>400</v>
      </c>
      <c r="Y65" s="23">
        <v>21.15</v>
      </c>
      <c r="Z65" s="11"/>
      <c r="AA65" s="23"/>
      <c r="AB65" s="11">
        <v>490</v>
      </c>
      <c r="AC65" s="23">
        <v>21.16</v>
      </c>
      <c r="AD65" s="11"/>
      <c r="AE65" s="23"/>
      <c r="AF65" s="11"/>
      <c r="AG65" s="23"/>
      <c r="AH65" s="11"/>
      <c r="AI65" s="23"/>
      <c r="AJ65" s="11"/>
      <c r="AK65" s="23"/>
      <c r="AL65" s="47"/>
      <c r="AM65" s="40"/>
      <c r="AN65" s="74" t="str">
        <f t="shared" si="3"/>
        <v>--</v>
      </c>
      <c r="AO65" s="26"/>
      <c r="AP65" s="10"/>
      <c r="AQ65" s="32"/>
    </row>
    <row r="66" spans="1:43" x14ac:dyDescent="0.2">
      <c r="A66" s="22" t="s">
        <v>98</v>
      </c>
      <c r="B66" s="10" t="s">
        <v>99</v>
      </c>
      <c r="C66" s="21" t="s">
        <v>55</v>
      </c>
      <c r="D66" s="70"/>
      <c r="E66" s="40"/>
      <c r="F66" s="11"/>
      <c r="G66" s="23"/>
      <c r="H66" s="11"/>
      <c r="I66" s="23"/>
      <c r="J66" s="11"/>
      <c r="K66" s="23"/>
      <c r="L66" s="11"/>
      <c r="M66" s="23"/>
      <c r="N66" s="11"/>
      <c r="O66" s="23"/>
      <c r="P66" s="11"/>
      <c r="Q66" s="23"/>
      <c r="R66" s="11"/>
      <c r="S66" s="23"/>
      <c r="T66" s="11"/>
      <c r="U66" s="23"/>
      <c r="V66" s="11"/>
      <c r="W66" s="23"/>
      <c r="X66" s="11"/>
      <c r="Y66" s="23"/>
      <c r="Z66" s="11"/>
      <c r="AA66" s="23"/>
      <c r="AB66" s="11"/>
      <c r="AC66" s="23"/>
      <c r="AD66" s="11"/>
      <c r="AE66" s="23"/>
      <c r="AF66" s="11"/>
      <c r="AG66" s="23"/>
      <c r="AH66" s="11"/>
      <c r="AI66" s="23"/>
      <c r="AJ66" s="11"/>
      <c r="AK66" s="23"/>
      <c r="AL66" s="47">
        <f t="shared" si="4"/>
        <v>0</v>
      </c>
      <c r="AM66" s="40">
        <f t="shared" si="5"/>
        <v>0</v>
      </c>
      <c r="AN66" s="74" t="str">
        <f t="shared" si="3"/>
        <v>--</v>
      </c>
      <c r="AO66" s="26" t="s">
        <v>98</v>
      </c>
      <c r="AP66" s="10" t="s">
        <v>99</v>
      </c>
      <c r="AQ66" s="32" t="s">
        <v>55</v>
      </c>
    </row>
    <row r="67" spans="1:43" x14ac:dyDescent="0.2">
      <c r="A67" s="22" t="s">
        <v>134</v>
      </c>
      <c r="B67" s="10" t="s">
        <v>100</v>
      </c>
      <c r="C67" s="21" t="s">
        <v>55</v>
      </c>
      <c r="D67" s="70"/>
      <c r="E67" s="40"/>
      <c r="F67" s="11"/>
      <c r="G67" s="23"/>
      <c r="H67" s="11"/>
      <c r="I67" s="23"/>
      <c r="J67" s="11"/>
      <c r="K67" s="23"/>
      <c r="L67" s="11"/>
      <c r="M67" s="23"/>
      <c r="N67" s="11"/>
      <c r="O67" s="23"/>
      <c r="P67" s="11"/>
      <c r="Q67" s="23"/>
      <c r="R67" s="11"/>
      <c r="S67" s="23"/>
      <c r="T67" s="11"/>
      <c r="U67" s="23"/>
      <c r="V67" s="11"/>
      <c r="W67" s="23"/>
      <c r="X67" s="11"/>
      <c r="Y67" s="23"/>
      <c r="Z67" s="11"/>
      <c r="AA67" s="23"/>
      <c r="AB67" s="11"/>
      <c r="AC67" s="23"/>
      <c r="AD67" s="11"/>
      <c r="AE67" s="23"/>
      <c r="AF67" s="11"/>
      <c r="AG67" s="23"/>
      <c r="AH67" s="11"/>
      <c r="AI67" s="23"/>
      <c r="AJ67" s="11"/>
      <c r="AK67" s="23"/>
      <c r="AL67" s="47">
        <f t="shared" si="4"/>
        <v>0</v>
      </c>
      <c r="AM67" s="40">
        <f t="shared" si="5"/>
        <v>0</v>
      </c>
      <c r="AN67" s="74" t="str">
        <f t="shared" si="3"/>
        <v>--</v>
      </c>
      <c r="AO67" s="26" t="s">
        <v>134</v>
      </c>
      <c r="AP67" s="10" t="s">
        <v>100</v>
      </c>
      <c r="AQ67" s="32" t="s">
        <v>55</v>
      </c>
    </row>
    <row r="68" spans="1:43" x14ac:dyDescent="0.2">
      <c r="A68" s="22" t="s">
        <v>115</v>
      </c>
      <c r="B68" s="10" t="s">
        <v>116</v>
      </c>
      <c r="C68" s="21" t="s">
        <v>55</v>
      </c>
      <c r="D68" s="70"/>
      <c r="E68" s="40"/>
      <c r="F68" s="11"/>
      <c r="G68" s="23"/>
      <c r="H68" s="11"/>
      <c r="I68" s="23"/>
      <c r="J68" s="11"/>
      <c r="K68" s="23"/>
      <c r="L68" s="11"/>
      <c r="M68" s="23"/>
      <c r="N68" s="11"/>
      <c r="O68" s="23"/>
      <c r="P68" s="11"/>
      <c r="Q68" s="23"/>
      <c r="R68" s="11"/>
      <c r="S68" s="23"/>
      <c r="T68" s="11"/>
      <c r="U68" s="23"/>
      <c r="V68" s="11"/>
      <c r="W68" s="23"/>
      <c r="X68" s="11"/>
      <c r="Y68" s="23"/>
      <c r="Z68" s="11"/>
      <c r="AA68" s="23"/>
      <c r="AB68" s="11"/>
      <c r="AC68" s="23"/>
      <c r="AD68" s="11"/>
      <c r="AE68" s="23"/>
      <c r="AF68" s="11"/>
      <c r="AG68" s="23"/>
      <c r="AH68" s="11"/>
      <c r="AI68" s="23"/>
      <c r="AJ68" s="11"/>
      <c r="AK68" s="23"/>
      <c r="AL68" s="47">
        <f t="shared" si="4"/>
        <v>0</v>
      </c>
      <c r="AM68" s="40">
        <f t="shared" si="5"/>
        <v>0</v>
      </c>
      <c r="AN68" s="74" t="str">
        <f t="shared" si="3"/>
        <v>--</v>
      </c>
      <c r="AO68" s="26" t="s">
        <v>115</v>
      </c>
      <c r="AP68" s="10" t="s">
        <v>116</v>
      </c>
      <c r="AQ68" s="32" t="s">
        <v>55</v>
      </c>
    </row>
    <row r="69" spans="1:43" x14ac:dyDescent="0.2">
      <c r="A69" s="22" t="s">
        <v>156</v>
      </c>
      <c r="B69" s="10" t="s">
        <v>15</v>
      </c>
      <c r="C69" s="21" t="s">
        <v>3</v>
      </c>
      <c r="D69" s="70"/>
      <c r="E69" s="40"/>
      <c r="F69" s="11">
        <v>1</v>
      </c>
      <c r="G69" s="23">
        <v>2000</v>
      </c>
      <c r="H69" s="11">
        <v>1</v>
      </c>
      <c r="I69" s="23">
        <v>2000</v>
      </c>
      <c r="J69" s="11"/>
      <c r="K69" s="23"/>
      <c r="L69" s="11"/>
      <c r="M69" s="23"/>
      <c r="N69" s="11"/>
      <c r="O69" s="23"/>
      <c r="P69" s="11"/>
      <c r="Q69" s="23"/>
      <c r="R69" s="11"/>
      <c r="S69" s="23"/>
      <c r="T69" s="11"/>
      <c r="U69" s="23"/>
      <c r="V69" s="11"/>
      <c r="W69" s="23"/>
      <c r="X69" s="11"/>
      <c r="Y69" s="23"/>
      <c r="Z69" s="11"/>
      <c r="AA69" s="23"/>
      <c r="AB69" s="11"/>
      <c r="AC69" s="23"/>
      <c r="AD69" s="11"/>
      <c r="AE69" s="23"/>
      <c r="AF69" s="11"/>
      <c r="AG69" s="23"/>
      <c r="AH69" s="11"/>
      <c r="AI69" s="23"/>
      <c r="AJ69" s="11"/>
      <c r="AK69" s="23"/>
      <c r="AL69" s="47">
        <f t="shared" si="4"/>
        <v>2</v>
      </c>
      <c r="AM69" s="40">
        <f t="shared" si="5"/>
        <v>4000</v>
      </c>
      <c r="AN69" s="74">
        <f t="shared" si="3"/>
        <v>2000</v>
      </c>
      <c r="AO69" s="26" t="s">
        <v>156</v>
      </c>
      <c r="AP69" s="10" t="s">
        <v>15</v>
      </c>
      <c r="AQ69" s="32" t="s">
        <v>3</v>
      </c>
    </row>
    <row r="70" spans="1:43" x14ac:dyDescent="0.2">
      <c r="A70" s="22" t="s">
        <v>144</v>
      </c>
      <c r="B70" s="10" t="s">
        <v>16</v>
      </c>
      <c r="C70" s="21" t="s">
        <v>26</v>
      </c>
      <c r="D70" s="72">
        <v>1013.4</v>
      </c>
      <c r="E70" s="40">
        <v>37.25</v>
      </c>
      <c r="F70" s="11"/>
      <c r="G70" s="23"/>
      <c r="H70" s="11"/>
      <c r="I70" s="23"/>
      <c r="J70" s="11"/>
      <c r="K70" s="23"/>
      <c r="L70" s="11"/>
      <c r="M70" s="23"/>
      <c r="N70" s="11"/>
      <c r="O70" s="23"/>
      <c r="P70" s="11"/>
      <c r="Q70" s="23"/>
      <c r="R70" s="11">
        <v>227</v>
      </c>
      <c r="S70" s="23">
        <v>60</v>
      </c>
      <c r="T70" s="11"/>
      <c r="U70" s="23"/>
      <c r="V70" s="11"/>
      <c r="W70" s="23"/>
      <c r="X70" s="11"/>
      <c r="Y70" s="23"/>
      <c r="Z70" s="11"/>
      <c r="AA70" s="23"/>
      <c r="AB70" s="11"/>
      <c r="AC70" s="23"/>
      <c r="AD70" s="11"/>
      <c r="AE70" s="23"/>
      <c r="AF70" s="11"/>
      <c r="AG70" s="23"/>
      <c r="AH70" s="11"/>
      <c r="AI70" s="23"/>
      <c r="AJ70" s="11"/>
      <c r="AK70" s="23"/>
      <c r="AL70" s="47">
        <f t="shared" si="4"/>
        <v>1240.4000000000001</v>
      </c>
      <c r="AM70" s="40">
        <f t="shared" si="5"/>
        <v>51369.15</v>
      </c>
      <c r="AN70" s="74">
        <f t="shared" si="3"/>
        <v>41.413374717832959</v>
      </c>
      <c r="AO70" s="26" t="s">
        <v>144</v>
      </c>
      <c r="AP70" s="10" t="s">
        <v>16</v>
      </c>
      <c r="AQ70" s="32" t="s">
        <v>26</v>
      </c>
    </row>
    <row r="71" spans="1:43" x14ac:dyDescent="0.2">
      <c r="A71" s="22" t="s">
        <v>117</v>
      </c>
      <c r="B71" s="10" t="s">
        <v>17</v>
      </c>
      <c r="C71" s="21" t="s">
        <v>26</v>
      </c>
      <c r="D71" s="72">
        <v>223.2</v>
      </c>
      <c r="E71" s="40">
        <v>117</v>
      </c>
      <c r="F71" s="11"/>
      <c r="G71" s="23"/>
      <c r="H71" s="11"/>
      <c r="I71" s="23"/>
      <c r="J71" s="11"/>
      <c r="K71" s="23"/>
      <c r="L71" s="11"/>
      <c r="M71" s="23"/>
      <c r="N71" s="11"/>
      <c r="O71" s="23"/>
      <c r="P71" s="11"/>
      <c r="Q71" s="23"/>
      <c r="R71" s="11">
        <v>42.6</v>
      </c>
      <c r="S71" s="23">
        <v>130</v>
      </c>
      <c r="T71" s="11"/>
      <c r="U71" s="23"/>
      <c r="V71" s="11"/>
      <c r="W71" s="23"/>
      <c r="X71" s="11"/>
      <c r="Y71" s="23"/>
      <c r="Z71" s="11"/>
      <c r="AA71" s="23"/>
      <c r="AB71" s="11"/>
      <c r="AC71" s="23"/>
      <c r="AD71" s="11"/>
      <c r="AE71" s="23"/>
      <c r="AF71" s="11"/>
      <c r="AG71" s="23"/>
      <c r="AH71" s="11"/>
      <c r="AI71" s="23"/>
      <c r="AJ71" s="11">
        <v>53.4</v>
      </c>
      <c r="AK71" s="23">
        <v>180</v>
      </c>
      <c r="AL71" s="47">
        <f t="shared" si="4"/>
        <v>319.2</v>
      </c>
      <c r="AM71" s="40">
        <f t="shared" si="5"/>
        <v>41264.399999999994</v>
      </c>
      <c r="AN71" s="74">
        <f t="shared" si="3"/>
        <v>129.27443609022555</v>
      </c>
      <c r="AO71" s="26" t="s">
        <v>117</v>
      </c>
      <c r="AP71" s="10" t="s">
        <v>17</v>
      </c>
      <c r="AQ71" s="32" t="s">
        <v>26</v>
      </c>
    </row>
    <row r="72" spans="1:43" x14ac:dyDescent="0.2">
      <c r="A72" s="22" t="s">
        <v>181</v>
      </c>
      <c r="B72" s="10" t="s">
        <v>182</v>
      </c>
      <c r="C72" s="21" t="s">
        <v>55</v>
      </c>
      <c r="D72" s="70"/>
      <c r="E72" s="40"/>
      <c r="F72" s="11"/>
      <c r="G72" s="23"/>
      <c r="H72" s="11"/>
      <c r="I72" s="23"/>
      <c r="J72" s="11"/>
      <c r="K72" s="23"/>
      <c r="L72" s="11"/>
      <c r="M72" s="23"/>
      <c r="N72" s="11"/>
      <c r="O72" s="23"/>
      <c r="P72" s="11"/>
      <c r="Q72" s="23"/>
      <c r="R72" s="11"/>
      <c r="S72" s="23"/>
      <c r="T72" s="11"/>
      <c r="U72" s="23"/>
      <c r="V72" s="11"/>
      <c r="W72" s="23"/>
      <c r="X72" s="11"/>
      <c r="Y72" s="23"/>
      <c r="Z72" s="11"/>
      <c r="AA72" s="23"/>
      <c r="AB72" s="11"/>
      <c r="AC72" s="23"/>
      <c r="AD72" s="11"/>
      <c r="AE72" s="23"/>
      <c r="AF72" s="11"/>
      <c r="AG72" s="23"/>
      <c r="AH72" s="11"/>
      <c r="AI72" s="23"/>
      <c r="AJ72" s="11"/>
      <c r="AK72" s="23"/>
      <c r="AL72" s="47">
        <f t="shared" si="4"/>
        <v>0</v>
      </c>
      <c r="AM72" s="40">
        <f t="shared" si="5"/>
        <v>0</v>
      </c>
      <c r="AN72" s="74" t="str">
        <f t="shared" si="3"/>
        <v>--</v>
      </c>
      <c r="AO72" s="26" t="s">
        <v>181</v>
      </c>
      <c r="AP72" s="10" t="s">
        <v>182</v>
      </c>
      <c r="AQ72" s="32" t="s">
        <v>55</v>
      </c>
    </row>
    <row r="73" spans="1:43" x14ac:dyDescent="0.2">
      <c r="A73" s="22" t="s">
        <v>183</v>
      </c>
      <c r="B73" s="10" t="s">
        <v>184</v>
      </c>
      <c r="C73" s="21" t="s">
        <v>55</v>
      </c>
      <c r="D73" s="70"/>
      <c r="E73" s="40"/>
      <c r="F73" s="11"/>
      <c r="G73" s="23"/>
      <c r="H73" s="11"/>
      <c r="I73" s="23"/>
      <c r="J73" s="11"/>
      <c r="K73" s="23"/>
      <c r="L73" s="11"/>
      <c r="M73" s="23"/>
      <c r="N73" s="11"/>
      <c r="O73" s="23"/>
      <c r="P73" s="11"/>
      <c r="Q73" s="23"/>
      <c r="R73" s="11"/>
      <c r="S73" s="23"/>
      <c r="T73" s="11"/>
      <c r="U73" s="23"/>
      <c r="V73" s="11"/>
      <c r="W73" s="23"/>
      <c r="X73" s="11"/>
      <c r="Y73" s="23"/>
      <c r="Z73" s="11"/>
      <c r="AA73" s="23"/>
      <c r="AB73" s="11"/>
      <c r="AC73" s="23"/>
      <c r="AD73" s="11"/>
      <c r="AE73" s="23"/>
      <c r="AF73" s="11"/>
      <c r="AG73" s="23"/>
      <c r="AH73" s="11"/>
      <c r="AI73" s="23"/>
      <c r="AJ73" s="11"/>
      <c r="AK73" s="23"/>
      <c r="AL73" s="47">
        <f t="shared" si="4"/>
        <v>0</v>
      </c>
      <c r="AM73" s="40">
        <f t="shared" si="5"/>
        <v>0</v>
      </c>
      <c r="AN73" s="74" t="str">
        <f t="shared" si="3"/>
        <v>--</v>
      </c>
      <c r="AO73" s="26" t="s">
        <v>183</v>
      </c>
      <c r="AP73" s="10" t="s">
        <v>184</v>
      </c>
      <c r="AQ73" s="32" t="s">
        <v>55</v>
      </c>
    </row>
    <row r="74" spans="1:43" x14ac:dyDescent="0.2">
      <c r="A74" s="22" t="s">
        <v>185</v>
      </c>
      <c r="B74" s="10" t="s">
        <v>186</v>
      </c>
      <c r="C74" s="21" t="s">
        <v>27</v>
      </c>
      <c r="D74" s="70"/>
      <c r="E74" s="40"/>
      <c r="F74" s="11"/>
      <c r="G74" s="23"/>
      <c r="H74" s="11"/>
      <c r="I74" s="23"/>
      <c r="J74" s="11"/>
      <c r="K74" s="23"/>
      <c r="L74" s="11"/>
      <c r="M74" s="23"/>
      <c r="N74" s="11"/>
      <c r="O74" s="23"/>
      <c r="P74" s="11"/>
      <c r="Q74" s="23"/>
      <c r="R74" s="11"/>
      <c r="S74" s="23"/>
      <c r="T74" s="11"/>
      <c r="U74" s="23"/>
      <c r="V74" s="11"/>
      <c r="W74" s="23"/>
      <c r="X74" s="11"/>
      <c r="Y74" s="23"/>
      <c r="Z74" s="11"/>
      <c r="AA74" s="23"/>
      <c r="AB74" s="11"/>
      <c r="AC74" s="23"/>
      <c r="AD74" s="11"/>
      <c r="AE74" s="23"/>
      <c r="AF74" s="11"/>
      <c r="AG74" s="23"/>
      <c r="AH74" s="11"/>
      <c r="AI74" s="23"/>
      <c r="AJ74" s="11"/>
      <c r="AK74" s="23"/>
      <c r="AL74" s="47">
        <f t="shared" si="4"/>
        <v>0</v>
      </c>
      <c r="AM74" s="40">
        <f t="shared" si="5"/>
        <v>0</v>
      </c>
      <c r="AN74" s="74" t="str">
        <f t="shared" si="3"/>
        <v>--</v>
      </c>
      <c r="AO74" s="26" t="s">
        <v>185</v>
      </c>
      <c r="AP74" s="10" t="s">
        <v>186</v>
      </c>
      <c r="AQ74" s="32" t="s">
        <v>27</v>
      </c>
    </row>
    <row r="75" spans="1:43" x14ac:dyDescent="0.2">
      <c r="A75" s="22" t="s">
        <v>187</v>
      </c>
      <c r="B75" s="10" t="s">
        <v>186</v>
      </c>
      <c r="C75" s="21" t="s">
        <v>27</v>
      </c>
      <c r="D75" s="70"/>
      <c r="E75" s="40"/>
      <c r="F75" s="11"/>
      <c r="G75" s="23"/>
      <c r="H75" s="11"/>
      <c r="I75" s="23"/>
      <c r="J75" s="11"/>
      <c r="K75" s="23"/>
      <c r="L75" s="11"/>
      <c r="M75" s="23"/>
      <c r="N75" s="11"/>
      <c r="O75" s="23"/>
      <c r="P75" s="11"/>
      <c r="Q75" s="23"/>
      <c r="R75" s="11"/>
      <c r="S75" s="23"/>
      <c r="T75" s="11"/>
      <c r="U75" s="23"/>
      <c r="V75" s="11"/>
      <c r="W75" s="23"/>
      <c r="X75" s="11"/>
      <c r="Y75" s="23"/>
      <c r="Z75" s="11"/>
      <c r="AA75" s="23"/>
      <c r="AB75" s="11"/>
      <c r="AC75" s="23"/>
      <c r="AD75" s="11"/>
      <c r="AE75" s="23"/>
      <c r="AF75" s="11"/>
      <c r="AG75" s="23"/>
      <c r="AH75" s="11"/>
      <c r="AI75" s="23"/>
      <c r="AJ75" s="11"/>
      <c r="AK75" s="23"/>
      <c r="AL75" s="47">
        <f t="shared" si="4"/>
        <v>0</v>
      </c>
      <c r="AM75" s="40">
        <f t="shared" si="5"/>
        <v>0</v>
      </c>
      <c r="AN75" s="74" t="str">
        <f t="shared" si="3"/>
        <v>--</v>
      </c>
      <c r="AO75" s="26" t="s">
        <v>187</v>
      </c>
      <c r="AP75" s="10" t="s">
        <v>186</v>
      </c>
      <c r="AQ75" s="32" t="s">
        <v>27</v>
      </c>
    </row>
    <row r="76" spans="1:43" x14ac:dyDescent="0.2">
      <c r="A76" s="22" t="s">
        <v>230</v>
      </c>
      <c r="B76" s="10" t="s">
        <v>231</v>
      </c>
      <c r="C76" s="21" t="s">
        <v>55</v>
      </c>
      <c r="D76" s="70"/>
      <c r="E76" s="40"/>
      <c r="F76" s="11"/>
      <c r="G76" s="23"/>
      <c r="H76" s="11"/>
      <c r="I76" s="23"/>
      <c r="J76" s="11"/>
      <c r="K76" s="23"/>
      <c r="L76" s="11"/>
      <c r="M76" s="23"/>
      <c r="N76" s="11"/>
      <c r="O76" s="23"/>
      <c r="P76" s="11"/>
      <c r="Q76" s="23"/>
      <c r="R76" s="11"/>
      <c r="S76" s="23"/>
      <c r="T76" s="11"/>
      <c r="U76" s="23"/>
      <c r="V76" s="11"/>
      <c r="W76" s="23"/>
      <c r="X76" s="11"/>
      <c r="Y76" s="23"/>
      <c r="Z76" s="11"/>
      <c r="AA76" s="23"/>
      <c r="AB76" s="11"/>
      <c r="AC76" s="23"/>
      <c r="AD76" s="11"/>
      <c r="AE76" s="23"/>
      <c r="AF76" s="11"/>
      <c r="AG76" s="23"/>
      <c r="AH76" s="11"/>
      <c r="AI76" s="23"/>
      <c r="AJ76" s="11"/>
      <c r="AK76" s="23"/>
      <c r="AL76" s="47">
        <f t="shared" si="4"/>
        <v>0</v>
      </c>
      <c r="AM76" s="40">
        <f t="shared" si="5"/>
        <v>0</v>
      </c>
      <c r="AN76" s="74" t="str">
        <f t="shared" si="3"/>
        <v>--</v>
      </c>
      <c r="AO76" s="26"/>
      <c r="AP76" s="10" t="s">
        <v>231</v>
      </c>
      <c r="AQ76" s="32"/>
    </row>
    <row r="77" spans="1:43" x14ac:dyDescent="0.2">
      <c r="A77" s="22" t="s">
        <v>118</v>
      </c>
      <c r="B77" s="10" t="s">
        <v>145</v>
      </c>
      <c r="C77" s="21" t="s">
        <v>55</v>
      </c>
      <c r="D77" s="70"/>
      <c r="E77" s="40"/>
      <c r="F77" s="11">
        <v>2</v>
      </c>
      <c r="G77" s="23">
        <v>2500</v>
      </c>
      <c r="H77" s="11">
        <v>2</v>
      </c>
      <c r="I77" s="23">
        <v>2800</v>
      </c>
      <c r="J77" s="11">
        <v>2</v>
      </c>
      <c r="K77" s="23">
        <v>2800</v>
      </c>
      <c r="L77" s="11">
        <v>4</v>
      </c>
      <c r="M77" s="23">
        <v>2000</v>
      </c>
      <c r="N77" s="11"/>
      <c r="O77" s="23"/>
      <c r="P77" s="11"/>
      <c r="Q77" s="23"/>
      <c r="R77" s="11"/>
      <c r="S77" s="23"/>
      <c r="T77" s="11">
        <v>1</v>
      </c>
      <c r="U77" s="23">
        <v>3000</v>
      </c>
      <c r="V77" s="11"/>
      <c r="W77" s="23"/>
      <c r="X77" s="11"/>
      <c r="Y77" s="23"/>
      <c r="Z77" s="11"/>
      <c r="AA77" s="23"/>
      <c r="AB77" s="11"/>
      <c r="AC77" s="23"/>
      <c r="AD77" s="11"/>
      <c r="AE77" s="23"/>
      <c r="AF77" s="11"/>
      <c r="AG77" s="23"/>
      <c r="AH77" s="11"/>
      <c r="AI77" s="23"/>
      <c r="AJ77" s="11"/>
      <c r="AK77" s="23"/>
      <c r="AL77" s="47">
        <f t="shared" si="4"/>
        <v>11</v>
      </c>
      <c r="AM77" s="40">
        <f t="shared" si="5"/>
        <v>27200</v>
      </c>
      <c r="AN77" s="74">
        <f t="shared" si="3"/>
        <v>2472.7272727272725</v>
      </c>
      <c r="AO77" s="26" t="s">
        <v>118</v>
      </c>
      <c r="AP77" s="10" t="s">
        <v>145</v>
      </c>
      <c r="AQ77" s="32" t="s">
        <v>55</v>
      </c>
    </row>
    <row r="78" spans="1:43" x14ac:dyDescent="0.2">
      <c r="A78" s="22" t="s">
        <v>157</v>
      </c>
      <c r="B78" s="10" t="s">
        <v>158</v>
      </c>
      <c r="C78" s="21" t="s">
        <v>55</v>
      </c>
      <c r="D78" s="70"/>
      <c r="E78" s="40"/>
      <c r="F78" s="11"/>
      <c r="G78" s="23"/>
      <c r="H78" s="11"/>
      <c r="I78" s="23"/>
      <c r="J78" s="11"/>
      <c r="K78" s="23"/>
      <c r="L78" s="11"/>
      <c r="M78" s="23"/>
      <c r="N78" s="11"/>
      <c r="O78" s="23"/>
      <c r="P78" s="11"/>
      <c r="Q78" s="23"/>
      <c r="R78" s="11"/>
      <c r="S78" s="23"/>
      <c r="T78" s="11"/>
      <c r="U78" s="23"/>
      <c r="V78" s="11"/>
      <c r="W78" s="23"/>
      <c r="X78" s="11"/>
      <c r="Y78" s="23"/>
      <c r="Z78" s="11"/>
      <c r="AA78" s="23"/>
      <c r="AB78" s="11"/>
      <c r="AC78" s="23"/>
      <c r="AD78" s="11"/>
      <c r="AE78" s="23"/>
      <c r="AF78" s="11"/>
      <c r="AG78" s="23"/>
      <c r="AH78" s="11"/>
      <c r="AI78" s="23"/>
      <c r="AJ78" s="11"/>
      <c r="AK78" s="23"/>
      <c r="AL78" s="47">
        <f t="shared" si="4"/>
        <v>0</v>
      </c>
      <c r="AM78" s="40">
        <f t="shared" si="5"/>
        <v>0</v>
      </c>
      <c r="AN78" s="74" t="str">
        <f t="shared" si="3"/>
        <v>--</v>
      </c>
      <c r="AO78" s="26" t="s">
        <v>157</v>
      </c>
      <c r="AP78" s="10" t="s">
        <v>158</v>
      </c>
      <c r="AQ78" s="32" t="s">
        <v>55</v>
      </c>
    </row>
    <row r="79" spans="1:43" x14ac:dyDescent="0.2">
      <c r="A79" s="22" t="s">
        <v>159</v>
      </c>
      <c r="B79" s="10" t="s">
        <v>160</v>
      </c>
      <c r="C79" s="21" t="s">
        <v>55</v>
      </c>
      <c r="D79" s="70"/>
      <c r="E79" s="40"/>
      <c r="F79" s="11"/>
      <c r="G79" s="23"/>
      <c r="H79" s="11"/>
      <c r="I79" s="23"/>
      <c r="J79" s="11"/>
      <c r="K79" s="23"/>
      <c r="L79" s="11"/>
      <c r="M79" s="23"/>
      <c r="N79" s="11"/>
      <c r="O79" s="23"/>
      <c r="P79" s="11"/>
      <c r="Q79" s="23"/>
      <c r="R79" s="11"/>
      <c r="S79" s="23"/>
      <c r="T79" s="11"/>
      <c r="U79" s="23"/>
      <c r="V79" s="11"/>
      <c r="W79" s="23"/>
      <c r="X79" s="11"/>
      <c r="Y79" s="23"/>
      <c r="Z79" s="11"/>
      <c r="AA79" s="23"/>
      <c r="AB79" s="11"/>
      <c r="AC79" s="23"/>
      <c r="AD79" s="11"/>
      <c r="AE79" s="23"/>
      <c r="AF79" s="11"/>
      <c r="AG79" s="23"/>
      <c r="AH79" s="11"/>
      <c r="AI79" s="23"/>
      <c r="AJ79" s="11"/>
      <c r="AK79" s="23"/>
      <c r="AL79" s="47">
        <f t="shared" si="4"/>
        <v>0</v>
      </c>
      <c r="AM79" s="40">
        <f t="shared" si="5"/>
        <v>0</v>
      </c>
      <c r="AN79" s="74" t="str">
        <f t="shared" si="3"/>
        <v>--</v>
      </c>
      <c r="AO79" s="26" t="s">
        <v>159</v>
      </c>
      <c r="AP79" s="10" t="s">
        <v>160</v>
      </c>
      <c r="AQ79" s="32" t="s">
        <v>55</v>
      </c>
    </row>
    <row r="80" spans="1:43" x14ac:dyDescent="0.2">
      <c r="A80" s="22" t="s">
        <v>161</v>
      </c>
      <c r="B80" s="10" t="s">
        <v>162</v>
      </c>
      <c r="C80" s="21" t="s">
        <v>27</v>
      </c>
      <c r="D80" s="70"/>
      <c r="E80" s="40"/>
      <c r="F80" s="11"/>
      <c r="G80" s="23"/>
      <c r="H80" s="11"/>
      <c r="I80" s="23"/>
      <c r="J80" s="11"/>
      <c r="K80" s="23"/>
      <c r="L80" s="11"/>
      <c r="M80" s="23"/>
      <c r="N80" s="11"/>
      <c r="O80" s="23"/>
      <c r="P80" s="11"/>
      <c r="Q80" s="23"/>
      <c r="R80" s="11"/>
      <c r="S80" s="23"/>
      <c r="T80" s="11"/>
      <c r="U80" s="23"/>
      <c r="V80" s="11"/>
      <c r="W80" s="23"/>
      <c r="X80" s="11"/>
      <c r="Y80" s="23"/>
      <c r="Z80" s="11"/>
      <c r="AA80" s="23"/>
      <c r="AB80" s="11"/>
      <c r="AC80" s="23"/>
      <c r="AD80" s="11"/>
      <c r="AE80" s="23"/>
      <c r="AF80" s="11"/>
      <c r="AG80" s="23"/>
      <c r="AH80" s="11"/>
      <c r="AI80" s="23"/>
      <c r="AJ80" s="11"/>
      <c r="AK80" s="23"/>
      <c r="AL80" s="47">
        <f t="shared" si="4"/>
        <v>0</v>
      </c>
      <c r="AM80" s="40">
        <f t="shared" si="5"/>
        <v>0</v>
      </c>
      <c r="AN80" s="74" t="str">
        <f t="shared" si="3"/>
        <v>--</v>
      </c>
      <c r="AO80" s="26" t="s">
        <v>161</v>
      </c>
      <c r="AP80" s="10" t="s">
        <v>162</v>
      </c>
      <c r="AQ80" s="32" t="s">
        <v>27</v>
      </c>
    </row>
    <row r="81" spans="1:43" x14ac:dyDescent="0.2">
      <c r="A81" s="22" t="s">
        <v>73</v>
      </c>
      <c r="B81" s="10" t="s">
        <v>74</v>
      </c>
      <c r="C81" s="21" t="s">
        <v>27</v>
      </c>
      <c r="D81" s="70">
        <v>225</v>
      </c>
      <c r="E81" s="40">
        <v>3.5</v>
      </c>
      <c r="F81" s="11">
        <v>300</v>
      </c>
      <c r="G81" s="23">
        <v>2</v>
      </c>
      <c r="H81" s="11">
        <v>312.5</v>
      </c>
      <c r="I81" s="23">
        <v>2</v>
      </c>
      <c r="J81" s="11">
        <v>287.5</v>
      </c>
      <c r="K81" s="23">
        <v>2</v>
      </c>
      <c r="L81" s="11">
        <v>225</v>
      </c>
      <c r="M81" s="23">
        <v>2</v>
      </c>
      <c r="N81" s="11"/>
      <c r="O81" s="23"/>
      <c r="P81" s="11"/>
      <c r="Q81" s="23"/>
      <c r="R81" s="11">
        <v>693.75</v>
      </c>
      <c r="S81" s="23">
        <v>5</v>
      </c>
      <c r="T81" s="11"/>
      <c r="U81" s="23"/>
      <c r="V81" s="11">
        <v>350</v>
      </c>
      <c r="W81" s="23">
        <v>3.75</v>
      </c>
      <c r="X81" s="11">
        <v>385</v>
      </c>
      <c r="Y81" s="23">
        <v>4</v>
      </c>
      <c r="Z81" s="11">
        <v>350</v>
      </c>
      <c r="AA81" s="23">
        <v>4</v>
      </c>
      <c r="AB81" s="11">
        <v>300</v>
      </c>
      <c r="AC81" s="23">
        <v>4</v>
      </c>
      <c r="AD81" s="11"/>
      <c r="AE81" s="23"/>
      <c r="AF81" s="11"/>
      <c r="AG81" s="23"/>
      <c r="AH81" s="11"/>
      <c r="AI81" s="23"/>
      <c r="AJ81" s="11">
        <v>216</v>
      </c>
      <c r="AK81" s="23">
        <v>2</v>
      </c>
      <c r="AL81" s="47">
        <f t="shared" si="4"/>
        <v>3644.75</v>
      </c>
      <c r="AM81" s="40">
        <f t="shared" si="5"/>
        <v>12390.75</v>
      </c>
      <c r="AN81" s="74">
        <f t="shared" si="3"/>
        <v>3.3996158858632279</v>
      </c>
      <c r="AO81" s="26" t="s">
        <v>73</v>
      </c>
      <c r="AP81" s="10" t="s">
        <v>74</v>
      </c>
      <c r="AQ81" s="32" t="s">
        <v>27</v>
      </c>
    </row>
    <row r="82" spans="1:43" x14ac:dyDescent="0.2">
      <c r="A82" s="22" t="s">
        <v>128</v>
      </c>
      <c r="B82" s="10" t="s">
        <v>78</v>
      </c>
      <c r="C82" s="21" t="s">
        <v>27</v>
      </c>
      <c r="D82" s="70">
        <v>275</v>
      </c>
      <c r="E82" s="40">
        <v>17</v>
      </c>
      <c r="F82" s="11">
        <v>362.5</v>
      </c>
      <c r="G82" s="23">
        <v>18</v>
      </c>
      <c r="H82" s="11">
        <v>362.5</v>
      </c>
      <c r="I82" s="23">
        <v>18</v>
      </c>
      <c r="J82" s="11">
        <v>362.5</v>
      </c>
      <c r="K82" s="23">
        <v>19</v>
      </c>
      <c r="L82" s="11">
        <v>350</v>
      </c>
      <c r="M82" s="23">
        <v>25</v>
      </c>
      <c r="N82" s="11"/>
      <c r="O82" s="23"/>
      <c r="P82" s="11"/>
      <c r="Q82" s="23"/>
      <c r="R82" s="11">
        <v>675</v>
      </c>
      <c r="S82" s="23">
        <v>15</v>
      </c>
      <c r="T82" s="11"/>
      <c r="U82" s="23"/>
      <c r="V82" s="11">
        <v>450</v>
      </c>
      <c r="W82" s="23">
        <v>20.100000000000001</v>
      </c>
      <c r="X82" s="11">
        <v>410</v>
      </c>
      <c r="Y82" s="23">
        <v>20</v>
      </c>
      <c r="Z82" s="11">
        <v>425</v>
      </c>
      <c r="AA82" s="23">
        <v>20</v>
      </c>
      <c r="AB82" s="11">
        <v>400</v>
      </c>
      <c r="AC82" s="23">
        <v>20</v>
      </c>
      <c r="AD82" s="11"/>
      <c r="AE82" s="23"/>
      <c r="AF82" s="11"/>
      <c r="AG82" s="23"/>
      <c r="AH82" s="11"/>
      <c r="AI82" s="23"/>
      <c r="AJ82" s="11">
        <v>237.5</v>
      </c>
      <c r="AK82" s="23">
        <v>20</v>
      </c>
      <c r="AL82" s="47">
        <f t="shared" si="4"/>
        <v>4310</v>
      </c>
      <c r="AM82" s="40">
        <f t="shared" si="5"/>
        <v>81982.5</v>
      </c>
      <c r="AN82" s="74">
        <f t="shared" si="3"/>
        <v>19.021461716937356</v>
      </c>
      <c r="AO82" s="26" t="s">
        <v>128</v>
      </c>
      <c r="AP82" s="10" t="s">
        <v>78</v>
      </c>
      <c r="AQ82" s="32" t="s">
        <v>27</v>
      </c>
    </row>
    <row r="83" spans="1:43" x14ac:dyDescent="0.2">
      <c r="A83" s="22" t="s">
        <v>79</v>
      </c>
      <c r="B83" s="10" t="s">
        <v>80</v>
      </c>
      <c r="C83" s="21" t="s">
        <v>55</v>
      </c>
      <c r="D83" s="70">
        <v>4</v>
      </c>
      <c r="E83" s="40">
        <v>175</v>
      </c>
      <c r="F83" s="11">
        <v>4</v>
      </c>
      <c r="G83" s="23">
        <v>190</v>
      </c>
      <c r="H83" s="11">
        <v>4</v>
      </c>
      <c r="I83" s="23">
        <v>190</v>
      </c>
      <c r="J83" s="11">
        <v>4</v>
      </c>
      <c r="K83" s="23">
        <v>275</v>
      </c>
      <c r="L83" s="11">
        <v>4</v>
      </c>
      <c r="M83" s="23">
        <v>250</v>
      </c>
      <c r="N83" s="11"/>
      <c r="O83" s="23"/>
      <c r="P83" s="11"/>
      <c r="Q83" s="23"/>
      <c r="R83" s="11">
        <v>4</v>
      </c>
      <c r="S83" s="23">
        <v>150</v>
      </c>
      <c r="T83" s="11"/>
      <c r="U83" s="23"/>
      <c r="V83" s="11">
        <v>4</v>
      </c>
      <c r="W83" s="23">
        <v>250</v>
      </c>
      <c r="X83" s="11">
        <v>4</v>
      </c>
      <c r="Y83" s="23">
        <v>350</v>
      </c>
      <c r="Z83" s="11">
        <v>4</v>
      </c>
      <c r="AA83" s="23">
        <v>350</v>
      </c>
      <c r="AB83" s="11">
        <v>4</v>
      </c>
      <c r="AC83" s="23">
        <v>350</v>
      </c>
      <c r="AD83" s="11"/>
      <c r="AE83" s="23"/>
      <c r="AF83" s="11"/>
      <c r="AG83" s="23"/>
      <c r="AH83" s="11"/>
      <c r="AI83" s="23"/>
      <c r="AJ83" s="11">
        <v>2</v>
      </c>
      <c r="AK83" s="23">
        <v>325</v>
      </c>
      <c r="AL83" s="47">
        <f t="shared" si="4"/>
        <v>42</v>
      </c>
      <c r="AM83" s="40">
        <f t="shared" si="5"/>
        <v>10770</v>
      </c>
      <c r="AN83" s="74">
        <f t="shared" si="3"/>
        <v>256.42857142857144</v>
      </c>
      <c r="AO83" s="26" t="s">
        <v>79</v>
      </c>
      <c r="AP83" s="10" t="s">
        <v>80</v>
      </c>
      <c r="AQ83" s="32" t="s">
        <v>55</v>
      </c>
    </row>
    <row r="84" spans="1:43" x14ac:dyDescent="0.2">
      <c r="A84" s="22" t="s">
        <v>127</v>
      </c>
      <c r="B84" s="10" t="s">
        <v>81</v>
      </c>
      <c r="C84" s="21" t="s">
        <v>26</v>
      </c>
      <c r="D84" s="70">
        <v>4</v>
      </c>
      <c r="E84" s="40">
        <v>1325</v>
      </c>
      <c r="F84" s="11">
        <v>4</v>
      </c>
      <c r="G84" s="23">
        <v>1200</v>
      </c>
      <c r="H84" s="11">
        <v>4</v>
      </c>
      <c r="I84" s="23">
        <v>1200</v>
      </c>
      <c r="J84" s="11">
        <v>4</v>
      </c>
      <c r="K84" s="23">
        <v>1200</v>
      </c>
      <c r="L84" s="11">
        <v>4</v>
      </c>
      <c r="M84" s="23">
        <v>1000</v>
      </c>
      <c r="N84" s="11"/>
      <c r="O84" s="23"/>
      <c r="P84" s="11"/>
      <c r="Q84" s="23"/>
      <c r="R84" s="11">
        <v>4</v>
      </c>
      <c r="S84" s="23">
        <v>1200</v>
      </c>
      <c r="T84" s="11"/>
      <c r="U84" s="23"/>
      <c r="V84" s="11">
        <v>4</v>
      </c>
      <c r="W84" s="23">
        <v>1375</v>
      </c>
      <c r="X84" s="11">
        <v>4</v>
      </c>
      <c r="Y84" s="23">
        <v>1200</v>
      </c>
      <c r="Z84" s="11">
        <v>4</v>
      </c>
      <c r="AA84" s="23">
        <v>1200</v>
      </c>
      <c r="AB84" s="11">
        <v>4</v>
      </c>
      <c r="AC84" s="23">
        <v>1200</v>
      </c>
      <c r="AD84" s="11"/>
      <c r="AE84" s="23"/>
      <c r="AF84" s="11"/>
      <c r="AG84" s="23"/>
      <c r="AH84" s="11"/>
      <c r="AI84" s="23"/>
      <c r="AJ84" s="11">
        <v>2</v>
      </c>
      <c r="AK84" s="23">
        <v>1200</v>
      </c>
      <c r="AL84" s="47">
        <f t="shared" si="4"/>
        <v>42</v>
      </c>
      <c r="AM84" s="40">
        <f t="shared" si="5"/>
        <v>50800</v>
      </c>
      <c r="AN84" s="74">
        <f t="shared" si="3"/>
        <v>1209.5238095238096</v>
      </c>
      <c r="AO84" s="26" t="s">
        <v>127</v>
      </c>
      <c r="AP84" s="10" t="s">
        <v>81</v>
      </c>
      <c r="AQ84" s="32" t="s">
        <v>26</v>
      </c>
    </row>
    <row r="85" spans="1:43" x14ac:dyDescent="0.2">
      <c r="A85" s="22" t="s">
        <v>313</v>
      </c>
      <c r="B85" s="10" t="s">
        <v>314</v>
      </c>
      <c r="C85" s="21" t="s">
        <v>27</v>
      </c>
      <c r="D85" s="70"/>
      <c r="E85" s="40"/>
      <c r="F85" s="11"/>
      <c r="G85" s="23"/>
      <c r="H85" s="11"/>
      <c r="I85" s="23"/>
      <c r="J85" s="11"/>
      <c r="K85" s="23"/>
      <c r="L85" s="11"/>
      <c r="M85" s="23"/>
      <c r="N85" s="11"/>
      <c r="O85" s="23"/>
      <c r="P85" s="11"/>
      <c r="Q85" s="23"/>
      <c r="R85" s="11"/>
      <c r="S85" s="23"/>
      <c r="T85" s="11"/>
      <c r="U85" s="23"/>
      <c r="V85" s="11"/>
      <c r="W85" s="23"/>
      <c r="X85" s="11"/>
      <c r="Y85" s="23"/>
      <c r="Z85" s="11"/>
      <c r="AA85" s="23"/>
      <c r="AB85" s="11"/>
      <c r="AC85" s="23"/>
      <c r="AD85" s="11"/>
      <c r="AE85" s="23"/>
      <c r="AF85" s="11"/>
      <c r="AG85" s="23"/>
      <c r="AH85" s="11"/>
      <c r="AI85" s="23"/>
      <c r="AJ85" s="11">
        <v>216</v>
      </c>
      <c r="AK85" s="23">
        <v>14</v>
      </c>
      <c r="AL85" s="47">
        <f>D85+F85+H85+J85+L85+N85+P85+R85+T85+V85+X85+Z85+AB85+AD85+AF85+AH85+AJ85</f>
        <v>216</v>
      </c>
      <c r="AM85" s="40">
        <f>D85*E85+F85*G85+H85*I85+J85*K85+L85*M85+N85*O85+P85*Q85+R85*S85+T85*U85+V85*W85+X85*Y85+Z85*AA85+AB85*AC85+AD85*AE85+AF85*AG85+AH85*AI85+AJ85*AK85</f>
        <v>3024</v>
      </c>
      <c r="AN85" s="74">
        <f t="shared" si="3"/>
        <v>14</v>
      </c>
      <c r="AO85" s="26"/>
      <c r="AP85" s="10"/>
      <c r="AQ85" s="32"/>
    </row>
    <row r="86" spans="1:43" ht="25.5" x14ac:dyDescent="0.2">
      <c r="A86" s="22" t="s">
        <v>83</v>
      </c>
      <c r="B86" s="29" t="s">
        <v>87</v>
      </c>
      <c r="C86" s="21" t="s">
        <v>26</v>
      </c>
      <c r="D86" s="70"/>
      <c r="E86" s="40"/>
      <c r="F86" s="11">
        <v>524.5</v>
      </c>
      <c r="G86" s="23">
        <v>7</v>
      </c>
      <c r="H86" s="11">
        <v>524.5</v>
      </c>
      <c r="I86" s="23">
        <v>7</v>
      </c>
      <c r="J86" s="11">
        <f>293.4+524.5</f>
        <v>817.9</v>
      </c>
      <c r="K86" s="23">
        <v>10</v>
      </c>
      <c r="L86" s="11">
        <v>610</v>
      </c>
      <c r="M86" s="23">
        <v>7</v>
      </c>
      <c r="N86" s="11"/>
      <c r="O86" s="23"/>
      <c r="P86" s="11"/>
      <c r="Q86" s="23"/>
      <c r="R86" s="11"/>
      <c r="S86" s="23"/>
      <c r="T86" s="11"/>
      <c r="U86" s="23"/>
      <c r="V86" s="11"/>
      <c r="W86" s="23"/>
      <c r="X86" s="11"/>
      <c r="Y86" s="23"/>
      <c r="Z86" s="11"/>
      <c r="AA86" s="23"/>
      <c r="AB86" s="11"/>
      <c r="AC86" s="23"/>
      <c r="AD86" s="11"/>
      <c r="AE86" s="23"/>
      <c r="AF86" s="11"/>
      <c r="AG86" s="23"/>
      <c r="AH86" s="11"/>
      <c r="AI86" s="23"/>
      <c r="AJ86" s="11"/>
      <c r="AK86" s="23"/>
      <c r="AL86" s="47">
        <f t="shared" si="4"/>
        <v>2476.9</v>
      </c>
      <c r="AM86" s="40">
        <f t="shared" si="5"/>
        <v>19792</v>
      </c>
      <c r="AN86" s="74">
        <f t="shared" si="3"/>
        <v>7.9906334531067058</v>
      </c>
      <c r="AO86" s="26" t="s">
        <v>83</v>
      </c>
      <c r="AP86" s="29" t="s">
        <v>87</v>
      </c>
      <c r="AQ86" s="32" t="s">
        <v>26</v>
      </c>
    </row>
    <row r="87" spans="1:43" x14ac:dyDescent="0.2">
      <c r="A87" s="22" t="s">
        <v>82</v>
      </c>
      <c r="B87" s="10" t="s">
        <v>84</v>
      </c>
      <c r="C87" s="21" t="s">
        <v>26</v>
      </c>
      <c r="D87" s="72">
        <v>363.6</v>
      </c>
      <c r="E87" s="40">
        <v>25</v>
      </c>
      <c r="F87" s="11">
        <v>524.5</v>
      </c>
      <c r="G87" s="23">
        <v>18</v>
      </c>
      <c r="H87" s="11">
        <v>524.5</v>
      </c>
      <c r="I87" s="23">
        <v>18</v>
      </c>
      <c r="J87" s="11">
        <v>524.5</v>
      </c>
      <c r="K87" s="23">
        <v>15</v>
      </c>
      <c r="L87" s="11">
        <v>610</v>
      </c>
      <c r="M87" s="23">
        <v>15</v>
      </c>
      <c r="N87" s="11"/>
      <c r="O87" s="23"/>
      <c r="P87" s="11">
        <v>835</v>
      </c>
      <c r="Q87" s="23">
        <v>12</v>
      </c>
      <c r="R87" s="11">
        <v>94</v>
      </c>
      <c r="S87" s="23">
        <v>10</v>
      </c>
      <c r="T87" s="11">
        <v>504</v>
      </c>
      <c r="U87" s="23">
        <v>10</v>
      </c>
      <c r="V87" s="11">
        <v>748</v>
      </c>
      <c r="W87" s="23">
        <v>10</v>
      </c>
      <c r="X87" s="11"/>
      <c r="Y87" s="23"/>
      <c r="Z87" s="11">
        <v>420.2</v>
      </c>
      <c r="AA87" s="23">
        <v>10</v>
      </c>
      <c r="AB87" s="11">
        <v>191.2</v>
      </c>
      <c r="AC87" s="23">
        <v>20</v>
      </c>
      <c r="AD87" s="11"/>
      <c r="AE87" s="23"/>
      <c r="AF87" s="11"/>
      <c r="AG87" s="23"/>
      <c r="AH87" s="11"/>
      <c r="AI87" s="23"/>
      <c r="AJ87" s="11">
        <v>188</v>
      </c>
      <c r="AK87" s="23">
        <v>10</v>
      </c>
      <c r="AL87" s="47">
        <f t="shared" si="4"/>
        <v>5527.5</v>
      </c>
      <c r="AM87" s="40">
        <f t="shared" si="5"/>
        <v>78375.5</v>
      </c>
      <c r="AN87" s="74">
        <f t="shared" ref="AN87:AN124" si="6">IF(AM87=0,"--",AM87/AL87)</f>
        <v>14.179194934418815</v>
      </c>
      <c r="AO87" s="26" t="s">
        <v>82</v>
      </c>
      <c r="AP87" s="10" t="s">
        <v>84</v>
      </c>
      <c r="AQ87" s="32" t="s">
        <v>26</v>
      </c>
    </row>
    <row r="88" spans="1:43" x14ac:dyDescent="0.2">
      <c r="A88" s="22" t="s">
        <v>101</v>
      </c>
      <c r="B88" s="10" t="s">
        <v>135</v>
      </c>
      <c r="C88" s="21" t="s">
        <v>55</v>
      </c>
      <c r="D88" s="70"/>
      <c r="E88" s="40"/>
      <c r="F88" s="11"/>
      <c r="G88" s="23"/>
      <c r="H88" s="11"/>
      <c r="I88" s="23"/>
      <c r="J88" s="11"/>
      <c r="K88" s="23"/>
      <c r="L88" s="11"/>
      <c r="M88" s="23"/>
      <c r="N88" s="11"/>
      <c r="O88" s="23"/>
      <c r="P88" s="11"/>
      <c r="Q88" s="23"/>
      <c r="R88" s="11"/>
      <c r="S88" s="23"/>
      <c r="T88" s="11"/>
      <c r="U88" s="23"/>
      <c r="V88" s="11"/>
      <c r="W88" s="23"/>
      <c r="X88" s="11"/>
      <c r="Y88" s="23"/>
      <c r="Z88" s="11"/>
      <c r="AA88" s="23"/>
      <c r="AB88" s="11"/>
      <c r="AC88" s="23"/>
      <c r="AD88" s="11"/>
      <c r="AE88" s="23"/>
      <c r="AF88" s="11"/>
      <c r="AG88" s="23"/>
      <c r="AH88" s="11"/>
      <c r="AI88" s="23"/>
      <c r="AJ88" s="11"/>
      <c r="AK88" s="23"/>
      <c r="AL88" s="47">
        <f t="shared" si="4"/>
        <v>0</v>
      </c>
      <c r="AM88" s="40">
        <f t="shared" si="5"/>
        <v>0</v>
      </c>
      <c r="AN88" s="74" t="str">
        <f t="shared" si="6"/>
        <v>--</v>
      </c>
      <c r="AO88" s="26" t="s">
        <v>101</v>
      </c>
      <c r="AP88" s="10" t="s">
        <v>135</v>
      </c>
      <c r="AQ88" s="32" t="s">
        <v>55</v>
      </c>
    </row>
    <row r="89" spans="1:43" x14ac:dyDescent="0.2">
      <c r="A89" s="22" t="s">
        <v>136</v>
      </c>
      <c r="B89" s="10" t="s">
        <v>102</v>
      </c>
      <c r="C89" s="21" t="s">
        <v>26</v>
      </c>
      <c r="D89" s="70"/>
      <c r="E89" s="40"/>
      <c r="F89" s="11"/>
      <c r="G89" s="23"/>
      <c r="H89" s="11"/>
      <c r="I89" s="23"/>
      <c r="J89" s="11"/>
      <c r="K89" s="23"/>
      <c r="L89" s="11"/>
      <c r="M89" s="23"/>
      <c r="N89" s="11"/>
      <c r="O89" s="23"/>
      <c r="P89" s="11">
        <v>24.8</v>
      </c>
      <c r="Q89" s="23">
        <v>12</v>
      </c>
      <c r="R89" s="11"/>
      <c r="S89" s="23"/>
      <c r="T89" s="11"/>
      <c r="U89" s="23"/>
      <c r="V89" s="11"/>
      <c r="W89" s="23"/>
      <c r="X89" s="11"/>
      <c r="Y89" s="23"/>
      <c r="Z89" s="11"/>
      <c r="AA89" s="23"/>
      <c r="AB89" s="11"/>
      <c r="AC89" s="23"/>
      <c r="AD89" s="11"/>
      <c r="AE89" s="23"/>
      <c r="AF89" s="11"/>
      <c r="AG89" s="23"/>
      <c r="AH89" s="11"/>
      <c r="AI89" s="23"/>
      <c r="AJ89" s="11"/>
      <c r="AK89" s="23"/>
      <c r="AL89" s="47">
        <f t="shared" si="4"/>
        <v>24.8</v>
      </c>
      <c r="AM89" s="40">
        <f t="shared" si="5"/>
        <v>297.60000000000002</v>
      </c>
      <c r="AN89" s="74">
        <f t="shared" si="6"/>
        <v>12</v>
      </c>
      <c r="AO89" s="26" t="s">
        <v>136</v>
      </c>
      <c r="AP89" s="10" t="s">
        <v>102</v>
      </c>
      <c r="AQ89" s="32" t="s">
        <v>26</v>
      </c>
    </row>
    <row r="90" spans="1:43" x14ac:dyDescent="0.2">
      <c r="A90" s="22" t="s">
        <v>103</v>
      </c>
      <c r="B90" s="10" t="s">
        <v>137</v>
      </c>
      <c r="C90" s="21" t="s">
        <v>26</v>
      </c>
      <c r="D90" s="70"/>
      <c r="E90" s="40"/>
      <c r="F90" s="11"/>
      <c r="G90" s="23"/>
      <c r="H90" s="11"/>
      <c r="I90" s="23"/>
      <c r="J90" s="11"/>
      <c r="K90" s="23"/>
      <c r="L90" s="11"/>
      <c r="M90" s="23"/>
      <c r="N90" s="11"/>
      <c r="O90" s="23"/>
      <c r="P90" s="11"/>
      <c r="Q90" s="23"/>
      <c r="R90" s="11"/>
      <c r="S90" s="23"/>
      <c r="T90" s="11"/>
      <c r="U90" s="23"/>
      <c r="V90" s="11"/>
      <c r="W90" s="23"/>
      <c r="X90" s="11"/>
      <c r="Y90" s="23"/>
      <c r="Z90" s="11"/>
      <c r="AA90" s="23"/>
      <c r="AB90" s="11"/>
      <c r="AC90" s="23"/>
      <c r="AD90" s="11"/>
      <c r="AE90" s="23"/>
      <c r="AF90" s="11"/>
      <c r="AG90" s="23"/>
      <c r="AH90" s="11"/>
      <c r="AI90" s="23"/>
      <c r="AJ90" s="11"/>
      <c r="AK90" s="23"/>
      <c r="AL90" s="47">
        <f t="shared" si="4"/>
        <v>0</v>
      </c>
      <c r="AM90" s="40">
        <f t="shared" si="5"/>
        <v>0</v>
      </c>
      <c r="AN90" s="74" t="str">
        <f t="shared" si="6"/>
        <v>--</v>
      </c>
      <c r="AO90" s="26" t="s">
        <v>103</v>
      </c>
      <c r="AP90" s="10" t="s">
        <v>137</v>
      </c>
      <c r="AQ90" s="32" t="s">
        <v>26</v>
      </c>
    </row>
    <row r="91" spans="1:43" x14ac:dyDescent="0.2">
      <c r="A91" s="22" t="s">
        <v>296</v>
      </c>
      <c r="B91" s="10" t="s">
        <v>298</v>
      </c>
      <c r="C91" s="21" t="s">
        <v>26</v>
      </c>
      <c r="D91" s="70"/>
      <c r="E91" s="40"/>
      <c r="F91" s="11"/>
      <c r="G91" s="23"/>
      <c r="H91" s="11"/>
      <c r="I91" s="23"/>
      <c r="J91" s="11"/>
      <c r="K91" s="23"/>
      <c r="L91" s="11"/>
      <c r="M91" s="23"/>
      <c r="N91" s="11"/>
      <c r="O91" s="23"/>
      <c r="P91" s="11">
        <v>24.8</v>
      </c>
      <c r="Q91" s="23">
        <v>115</v>
      </c>
      <c r="R91" s="11"/>
      <c r="S91" s="23"/>
      <c r="T91" s="11"/>
      <c r="U91" s="23"/>
      <c r="V91" s="11"/>
      <c r="W91" s="23"/>
      <c r="X91" s="11"/>
      <c r="Y91" s="23"/>
      <c r="Z91" s="11"/>
      <c r="AA91" s="23"/>
      <c r="AB91" s="11"/>
      <c r="AC91" s="23"/>
      <c r="AD91" s="11"/>
      <c r="AE91" s="23"/>
      <c r="AF91" s="11"/>
      <c r="AG91" s="23"/>
      <c r="AH91" s="11"/>
      <c r="AI91" s="23"/>
      <c r="AJ91" s="11"/>
      <c r="AK91" s="23"/>
      <c r="AL91" s="47">
        <f>D91+F91+H91+J91+L91+N91+P91+R91+T91+V91+X91+Z91+AB91+AD91+AF91+AH91+AJ91</f>
        <v>24.8</v>
      </c>
      <c r="AM91" s="40">
        <f>D91*E91+F91*G91+H91*I91+J91*K91+L91*M91+N91*O91+P91*Q91+R91*S91+T91*U91+V91*W91+X91*Y91+Z91*AA91+AB91*AC91+AD91*AE91+AF91*AG91+AH91*AI91+AJ91*AK91</f>
        <v>2852</v>
      </c>
      <c r="AN91" s="74">
        <f t="shared" si="6"/>
        <v>115</v>
      </c>
      <c r="AO91" s="26"/>
      <c r="AP91" s="10" t="s">
        <v>303</v>
      </c>
      <c r="AQ91" s="32"/>
    </row>
    <row r="92" spans="1:43" x14ac:dyDescent="0.2">
      <c r="A92" s="22" t="s">
        <v>104</v>
      </c>
      <c r="B92" s="10" t="s">
        <v>138</v>
      </c>
      <c r="C92" s="21" t="s">
        <v>26</v>
      </c>
      <c r="D92" s="70"/>
      <c r="E92" s="40"/>
      <c r="F92" s="11"/>
      <c r="G92" s="23"/>
      <c r="H92" s="11"/>
      <c r="I92" s="23"/>
      <c r="J92" s="11"/>
      <c r="K92" s="23"/>
      <c r="L92" s="11"/>
      <c r="M92" s="23"/>
      <c r="N92" s="11"/>
      <c r="O92" s="23"/>
      <c r="P92" s="11"/>
      <c r="Q92" s="23"/>
      <c r="R92" s="11"/>
      <c r="S92" s="23"/>
      <c r="T92" s="11"/>
      <c r="U92" s="23"/>
      <c r="V92" s="11"/>
      <c r="W92" s="23"/>
      <c r="X92" s="11"/>
      <c r="Y92" s="23"/>
      <c r="Z92" s="11"/>
      <c r="AA92" s="23"/>
      <c r="AB92" s="11"/>
      <c r="AC92" s="23"/>
      <c r="AD92" s="11"/>
      <c r="AE92" s="23"/>
      <c r="AF92" s="11"/>
      <c r="AG92" s="23"/>
      <c r="AH92" s="11"/>
      <c r="AI92" s="23"/>
      <c r="AJ92" s="11"/>
      <c r="AK92" s="23"/>
      <c r="AL92" s="47">
        <f t="shared" si="4"/>
        <v>0</v>
      </c>
      <c r="AM92" s="40">
        <f t="shared" si="5"/>
        <v>0</v>
      </c>
      <c r="AN92" s="74" t="str">
        <f t="shared" si="6"/>
        <v>--</v>
      </c>
      <c r="AO92" s="26" t="s">
        <v>104</v>
      </c>
      <c r="AP92" s="10" t="s">
        <v>138</v>
      </c>
      <c r="AQ92" s="32" t="s">
        <v>26</v>
      </c>
    </row>
    <row r="93" spans="1:43" x14ac:dyDescent="0.2">
      <c r="A93" s="22" t="s">
        <v>105</v>
      </c>
      <c r="B93" s="10" t="s">
        <v>106</v>
      </c>
      <c r="C93" s="21" t="s">
        <v>68</v>
      </c>
      <c r="D93" s="70"/>
      <c r="E93" s="40"/>
      <c r="F93" s="11"/>
      <c r="G93" s="23"/>
      <c r="H93" s="11"/>
      <c r="I93" s="23"/>
      <c r="J93" s="11"/>
      <c r="K93" s="23"/>
      <c r="L93" s="11"/>
      <c r="M93" s="23"/>
      <c r="N93" s="11"/>
      <c r="O93" s="23"/>
      <c r="P93" s="11"/>
      <c r="Q93" s="23"/>
      <c r="R93" s="11"/>
      <c r="S93" s="23"/>
      <c r="T93" s="11"/>
      <c r="U93" s="23"/>
      <c r="V93" s="11"/>
      <c r="W93" s="23"/>
      <c r="X93" s="11"/>
      <c r="Y93" s="23"/>
      <c r="Z93" s="11"/>
      <c r="AA93" s="23"/>
      <c r="AB93" s="11"/>
      <c r="AC93" s="23"/>
      <c r="AD93" s="11"/>
      <c r="AE93" s="23"/>
      <c r="AF93" s="11"/>
      <c r="AG93" s="23"/>
      <c r="AH93" s="11"/>
      <c r="AI93" s="23"/>
      <c r="AJ93" s="11"/>
      <c r="AK93" s="23"/>
      <c r="AL93" s="47">
        <f t="shared" si="4"/>
        <v>0</v>
      </c>
      <c r="AM93" s="40">
        <f t="shared" si="5"/>
        <v>0</v>
      </c>
      <c r="AN93" s="74" t="str">
        <f t="shared" si="6"/>
        <v>--</v>
      </c>
      <c r="AO93" s="26" t="s">
        <v>105</v>
      </c>
      <c r="AP93" s="10" t="s">
        <v>106</v>
      </c>
      <c r="AQ93" s="32" t="s">
        <v>68</v>
      </c>
    </row>
    <row r="94" spans="1:43" x14ac:dyDescent="0.2">
      <c r="A94" s="22" t="s">
        <v>287</v>
      </c>
      <c r="B94" s="10" t="s">
        <v>288</v>
      </c>
      <c r="C94" s="21" t="s">
        <v>27</v>
      </c>
      <c r="D94" s="72">
        <v>66.900000000000006</v>
      </c>
      <c r="E94" s="40">
        <v>30</v>
      </c>
      <c r="F94" s="11"/>
      <c r="G94" s="23"/>
      <c r="H94" s="11"/>
      <c r="I94" s="23"/>
      <c r="J94" s="11"/>
      <c r="K94" s="23"/>
      <c r="L94" s="11"/>
      <c r="M94" s="23"/>
      <c r="N94" s="11"/>
      <c r="O94" s="23"/>
      <c r="P94" s="11"/>
      <c r="Q94" s="23"/>
      <c r="R94" s="11"/>
      <c r="S94" s="23"/>
      <c r="T94" s="11"/>
      <c r="U94" s="23"/>
      <c r="V94" s="11"/>
      <c r="W94" s="23"/>
      <c r="X94" s="11"/>
      <c r="Y94" s="23"/>
      <c r="Z94" s="11"/>
      <c r="AA94" s="23"/>
      <c r="AB94" s="11"/>
      <c r="AC94" s="23"/>
      <c r="AD94" s="11"/>
      <c r="AE94" s="23"/>
      <c r="AF94" s="11"/>
      <c r="AG94" s="23"/>
      <c r="AH94" s="11"/>
      <c r="AI94" s="23"/>
      <c r="AJ94" s="11"/>
      <c r="AK94" s="23"/>
      <c r="AL94" s="47">
        <f>D94+F94+H94+J94+L94+N94+P94+R94+T94+V94+X94+Z94+AB94+AD94+AF94+AH94+AJ94</f>
        <v>66.900000000000006</v>
      </c>
      <c r="AM94" s="40">
        <f>D94*E94+F94*G94+H94*I94+J94*K94+L94*M94+N94*O94+P94*Q94+R94*S94+T94*U94+V94*W94+X94*Y94+Z94*AA94+AB94*AC94+AD94*AE94+AF94*AG94+AH94*AI94+AJ94*AK94</f>
        <v>2007.0000000000002</v>
      </c>
      <c r="AN94" s="74">
        <f t="shared" si="6"/>
        <v>30</v>
      </c>
      <c r="AO94" s="26"/>
      <c r="AP94" s="10" t="s">
        <v>288</v>
      </c>
      <c r="AQ94" s="32"/>
    </row>
    <row r="95" spans="1:43" x14ac:dyDescent="0.2">
      <c r="A95" s="22" t="s">
        <v>289</v>
      </c>
      <c r="B95" s="10" t="s">
        <v>290</v>
      </c>
      <c r="C95" s="21" t="s">
        <v>27</v>
      </c>
      <c r="D95" s="72">
        <v>380</v>
      </c>
      <c r="E95" s="40">
        <v>35</v>
      </c>
      <c r="F95" s="11"/>
      <c r="G95" s="23"/>
      <c r="H95" s="11"/>
      <c r="I95" s="23"/>
      <c r="J95" s="11"/>
      <c r="K95" s="23"/>
      <c r="L95" s="11"/>
      <c r="M95" s="23"/>
      <c r="N95" s="11"/>
      <c r="O95" s="23"/>
      <c r="P95" s="11"/>
      <c r="Q95" s="23"/>
      <c r="R95" s="11"/>
      <c r="S95" s="23"/>
      <c r="T95" s="11"/>
      <c r="U95" s="23"/>
      <c r="V95" s="11"/>
      <c r="W95" s="23"/>
      <c r="X95" s="11"/>
      <c r="Y95" s="23"/>
      <c r="Z95" s="11"/>
      <c r="AA95" s="23"/>
      <c r="AB95" s="11"/>
      <c r="AC95" s="23"/>
      <c r="AD95" s="11"/>
      <c r="AE95" s="23"/>
      <c r="AF95" s="11"/>
      <c r="AG95" s="23"/>
      <c r="AH95" s="11"/>
      <c r="AI95" s="23"/>
      <c r="AJ95" s="11"/>
      <c r="AK95" s="23"/>
      <c r="AL95" s="47">
        <f>D95+F95+H95+J95+L95+N95+P95+R95+T95+V95+X95+Z95+AB95+AD95+AF95+AH95+AJ95</f>
        <v>380</v>
      </c>
      <c r="AM95" s="40">
        <f>D95*E95+F95*G95+H95*I95+J95*K95+L95*M95+N95*O95+P95*Q95+R95*S95+T95*U95+V95*W95+X95*Y95+Z95*AA95+AB95*AC95+AD95*AE95+AF95*AG95+AH95*AI95+AJ95*AK95</f>
        <v>13300</v>
      </c>
      <c r="AN95" s="74">
        <f t="shared" si="6"/>
        <v>35</v>
      </c>
      <c r="AO95" s="26"/>
      <c r="AP95" s="10" t="s">
        <v>290</v>
      </c>
      <c r="AQ95" s="32"/>
    </row>
    <row r="96" spans="1:43" x14ac:dyDescent="0.2">
      <c r="A96" s="22" t="s">
        <v>107</v>
      </c>
      <c r="B96" s="10" t="s">
        <v>108</v>
      </c>
      <c r="C96" s="21" t="s">
        <v>55</v>
      </c>
      <c r="D96" s="70"/>
      <c r="E96" s="40"/>
      <c r="F96" s="11"/>
      <c r="G96" s="23"/>
      <c r="H96" s="11"/>
      <c r="I96" s="23"/>
      <c r="J96" s="11"/>
      <c r="K96" s="23"/>
      <c r="L96" s="11"/>
      <c r="M96" s="23"/>
      <c r="N96" s="11"/>
      <c r="O96" s="23"/>
      <c r="P96" s="11"/>
      <c r="Q96" s="23"/>
      <c r="R96" s="11"/>
      <c r="S96" s="23"/>
      <c r="T96" s="11"/>
      <c r="U96" s="23"/>
      <c r="V96" s="11"/>
      <c r="W96" s="23"/>
      <c r="X96" s="11"/>
      <c r="Y96" s="23"/>
      <c r="Z96" s="11"/>
      <c r="AA96" s="23"/>
      <c r="AB96" s="11"/>
      <c r="AC96" s="23"/>
      <c r="AD96" s="11"/>
      <c r="AE96" s="23"/>
      <c r="AF96" s="11"/>
      <c r="AG96" s="23"/>
      <c r="AH96" s="11"/>
      <c r="AI96" s="23"/>
      <c r="AJ96" s="11"/>
      <c r="AK96" s="23"/>
      <c r="AL96" s="47">
        <f t="shared" si="4"/>
        <v>0</v>
      </c>
      <c r="AM96" s="40">
        <f t="shared" si="5"/>
        <v>0</v>
      </c>
      <c r="AN96" s="74" t="str">
        <f t="shared" si="6"/>
        <v>--</v>
      </c>
      <c r="AO96" s="26" t="s">
        <v>107</v>
      </c>
      <c r="AP96" s="10" t="s">
        <v>108</v>
      </c>
      <c r="AQ96" s="32" t="s">
        <v>55</v>
      </c>
    </row>
    <row r="97" spans="1:43" x14ac:dyDescent="0.2">
      <c r="A97" s="22" t="s">
        <v>233</v>
      </c>
      <c r="B97" s="10" t="s">
        <v>235</v>
      </c>
      <c r="C97" s="21" t="s">
        <v>27</v>
      </c>
      <c r="D97" s="70"/>
      <c r="E97" s="40"/>
      <c r="F97" s="11"/>
      <c r="G97" s="23"/>
      <c r="H97" s="11"/>
      <c r="I97" s="23"/>
      <c r="J97" s="11"/>
      <c r="K97" s="23"/>
      <c r="L97" s="11"/>
      <c r="M97" s="23"/>
      <c r="N97" s="11"/>
      <c r="O97" s="23"/>
      <c r="P97" s="11"/>
      <c r="Q97" s="23"/>
      <c r="R97" s="11"/>
      <c r="S97" s="23"/>
      <c r="T97" s="11"/>
      <c r="U97" s="23"/>
      <c r="V97" s="11"/>
      <c r="W97" s="23"/>
      <c r="X97" s="11"/>
      <c r="Y97" s="23"/>
      <c r="Z97" s="11"/>
      <c r="AA97" s="23"/>
      <c r="AB97" s="11"/>
      <c r="AC97" s="23"/>
      <c r="AD97" s="11"/>
      <c r="AE97" s="23"/>
      <c r="AF97" s="11"/>
      <c r="AG97" s="23"/>
      <c r="AH97" s="11"/>
      <c r="AI97" s="23"/>
      <c r="AJ97" s="11"/>
      <c r="AK97" s="23"/>
      <c r="AL97" s="47">
        <f t="shared" si="4"/>
        <v>0</v>
      </c>
      <c r="AM97" s="40">
        <f t="shared" si="5"/>
        <v>0</v>
      </c>
      <c r="AN97" s="74" t="str">
        <f t="shared" si="6"/>
        <v>--</v>
      </c>
      <c r="AO97" s="26"/>
      <c r="AP97" s="10" t="s">
        <v>235</v>
      </c>
      <c r="AQ97" s="32"/>
    </row>
    <row r="98" spans="1:43" x14ac:dyDescent="0.2">
      <c r="A98" s="22" t="s">
        <v>232</v>
      </c>
      <c r="B98" s="10" t="s">
        <v>236</v>
      </c>
      <c r="C98" s="21" t="s">
        <v>55</v>
      </c>
      <c r="D98" s="70"/>
      <c r="E98" s="40"/>
      <c r="F98" s="11"/>
      <c r="G98" s="23"/>
      <c r="H98" s="11"/>
      <c r="I98" s="23"/>
      <c r="J98" s="11"/>
      <c r="K98" s="23"/>
      <c r="L98" s="11"/>
      <c r="M98" s="23"/>
      <c r="N98" s="11"/>
      <c r="O98" s="23"/>
      <c r="P98" s="11"/>
      <c r="Q98" s="23"/>
      <c r="R98" s="11"/>
      <c r="S98" s="23"/>
      <c r="T98" s="11"/>
      <c r="U98" s="23"/>
      <c r="V98" s="11"/>
      <c r="W98" s="23"/>
      <c r="X98" s="11"/>
      <c r="Y98" s="23"/>
      <c r="Z98" s="11"/>
      <c r="AA98" s="23"/>
      <c r="AB98" s="11"/>
      <c r="AC98" s="23"/>
      <c r="AD98" s="11"/>
      <c r="AE98" s="23"/>
      <c r="AF98" s="11"/>
      <c r="AG98" s="23"/>
      <c r="AH98" s="11"/>
      <c r="AI98" s="23"/>
      <c r="AJ98" s="11"/>
      <c r="AK98" s="23"/>
      <c r="AL98" s="47">
        <f t="shared" si="4"/>
        <v>0</v>
      </c>
      <c r="AM98" s="40">
        <f t="shared" si="5"/>
        <v>0</v>
      </c>
      <c r="AN98" s="74" t="str">
        <f t="shared" si="6"/>
        <v>--</v>
      </c>
      <c r="AO98" s="26"/>
      <c r="AP98" s="10" t="s">
        <v>236</v>
      </c>
      <c r="AQ98" s="32"/>
    </row>
    <row r="99" spans="1:43" x14ac:dyDescent="0.2">
      <c r="A99" s="22" t="s">
        <v>234</v>
      </c>
      <c r="B99" s="10" t="s">
        <v>237</v>
      </c>
      <c r="C99" s="21" t="s">
        <v>27</v>
      </c>
      <c r="D99" s="70"/>
      <c r="E99" s="40"/>
      <c r="F99" s="11"/>
      <c r="G99" s="23"/>
      <c r="H99" s="11"/>
      <c r="I99" s="23"/>
      <c r="J99" s="11"/>
      <c r="K99" s="23"/>
      <c r="L99" s="11"/>
      <c r="M99" s="23"/>
      <c r="N99" s="11"/>
      <c r="O99" s="23"/>
      <c r="P99" s="11"/>
      <c r="Q99" s="23"/>
      <c r="R99" s="11"/>
      <c r="S99" s="23"/>
      <c r="T99" s="11"/>
      <c r="U99" s="23"/>
      <c r="V99" s="11"/>
      <c r="W99" s="23"/>
      <c r="X99" s="11"/>
      <c r="Y99" s="23"/>
      <c r="Z99" s="11"/>
      <c r="AA99" s="23"/>
      <c r="AB99" s="11"/>
      <c r="AC99" s="23"/>
      <c r="AD99" s="11"/>
      <c r="AE99" s="23"/>
      <c r="AF99" s="11"/>
      <c r="AG99" s="23"/>
      <c r="AH99" s="11"/>
      <c r="AI99" s="23"/>
      <c r="AJ99" s="11"/>
      <c r="AK99" s="23"/>
      <c r="AL99" s="47">
        <f t="shared" si="4"/>
        <v>0</v>
      </c>
      <c r="AM99" s="40">
        <f t="shared" si="5"/>
        <v>0</v>
      </c>
      <c r="AN99" s="74" t="str">
        <f t="shared" si="6"/>
        <v>--</v>
      </c>
      <c r="AO99" s="26"/>
      <c r="AP99" s="10" t="s">
        <v>237</v>
      </c>
      <c r="AQ99" s="32"/>
    </row>
    <row r="100" spans="1:43" x14ac:dyDescent="0.2">
      <c r="A100" s="22" t="s">
        <v>297</v>
      </c>
      <c r="B100" s="10" t="s">
        <v>299</v>
      </c>
      <c r="C100" s="21" t="s">
        <v>26</v>
      </c>
      <c r="D100" s="70"/>
      <c r="E100" s="40"/>
      <c r="F100" s="11"/>
      <c r="G100" s="23"/>
      <c r="H100" s="11"/>
      <c r="I100" s="23"/>
      <c r="J100" s="11"/>
      <c r="K100" s="23"/>
      <c r="L100" s="11"/>
      <c r="M100" s="23"/>
      <c r="N100" s="11"/>
      <c r="O100" s="23"/>
      <c r="P100" s="11">
        <v>10</v>
      </c>
      <c r="Q100" s="23">
        <v>125</v>
      </c>
      <c r="R100" s="11"/>
      <c r="S100" s="23"/>
      <c r="T100" s="11"/>
      <c r="U100" s="23"/>
      <c r="V100" s="11"/>
      <c r="W100" s="23"/>
      <c r="X100" s="11"/>
      <c r="Y100" s="23"/>
      <c r="Z100" s="11"/>
      <c r="AA100" s="23"/>
      <c r="AB100" s="11"/>
      <c r="AC100" s="23"/>
      <c r="AD100" s="11"/>
      <c r="AE100" s="23"/>
      <c r="AF100" s="11"/>
      <c r="AG100" s="23"/>
      <c r="AH100" s="11"/>
      <c r="AI100" s="23"/>
      <c r="AJ100" s="11"/>
      <c r="AK100" s="23"/>
      <c r="AL100" s="47">
        <f>D100+F100+H100+J100+L100+N100+P100+R100+T100+V100+X100+Z100+AB100+AD100+AF100+AH100+AJ100</f>
        <v>10</v>
      </c>
      <c r="AM100" s="40">
        <f>D100*E100+F100*G100+H100*I100+J100*K100+L100*M100+N100*O100+P100*Q100+R100*S100+T100*U100+V100*W100+X100*Y100+Z100*AA100+AB100*AC100+AD100*AE100+AF100*AG100+AH100*AI100+AJ100*AK100</f>
        <v>1250</v>
      </c>
      <c r="AN100" s="74">
        <f t="shared" si="6"/>
        <v>125</v>
      </c>
      <c r="AO100" s="26"/>
      <c r="AP100" s="10" t="s">
        <v>299</v>
      </c>
      <c r="AQ100" s="32"/>
    </row>
    <row r="101" spans="1:43" x14ac:dyDescent="0.2">
      <c r="A101" s="22" t="s">
        <v>300</v>
      </c>
      <c r="B101" s="10" t="s">
        <v>193</v>
      </c>
      <c r="C101" s="21" t="s">
        <v>26</v>
      </c>
      <c r="D101" s="70"/>
      <c r="E101" s="40"/>
      <c r="F101" s="11"/>
      <c r="G101" s="23"/>
      <c r="H101" s="11"/>
      <c r="I101" s="23"/>
      <c r="J101" s="11"/>
      <c r="K101" s="23"/>
      <c r="L101" s="11"/>
      <c r="M101" s="23"/>
      <c r="N101" s="11"/>
      <c r="O101" s="23"/>
      <c r="P101" s="11">
        <v>10</v>
      </c>
      <c r="Q101" s="23">
        <v>12</v>
      </c>
      <c r="R101" s="11"/>
      <c r="S101" s="23"/>
      <c r="T101" s="11"/>
      <c r="U101" s="23"/>
      <c r="V101" s="11"/>
      <c r="W101" s="23"/>
      <c r="X101" s="11"/>
      <c r="Y101" s="23"/>
      <c r="Z101" s="11"/>
      <c r="AA101" s="23"/>
      <c r="AB101" s="11"/>
      <c r="AC101" s="23"/>
      <c r="AD101" s="11"/>
      <c r="AE101" s="23"/>
      <c r="AF101" s="11"/>
      <c r="AG101" s="23"/>
      <c r="AH101" s="11"/>
      <c r="AI101" s="23"/>
      <c r="AJ101" s="11"/>
      <c r="AK101" s="23"/>
      <c r="AL101" s="47">
        <f>D101+F101+H101+J101+L101+N101+P101+R101+T101+V101+X101+Z101+AB101+AD101+AF101+AH101+AJ101</f>
        <v>10</v>
      </c>
      <c r="AM101" s="40">
        <f>D101*E101+F101*G101+H101*I101+J101*K101+L101*M101+N101*O101+P101*Q101+R101*S101+T101*U101+V101*W101+X101*Y101+Z101*AA101+AB101*AC101+AD101*AE101+AF101*AG101+AH101*AI101+AJ101*AK101</f>
        <v>120</v>
      </c>
      <c r="AN101" s="74">
        <f t="shared" si="6"/>
        <v>12</v>
      </c>
      <c r="AO101" s="26"/>
      <c r="AP101" s="10" t="s">
        <v>193</v>
      </c>
      <c r="AQ101" s="32"/>
    </row>
    <row r="102" spans="1:43" x14ac:dyDescent="0.2">
      <c r="A102" s="22" t="s">
        <v>109</v>
      </c>
      <c r="B102" s="10" t="s">
        <v>110</v>
      </c>
      <c r="C102" s="21" t="s">
        <v>55</v>
      </c>
      <c r="D102" s="70">
        <v>2</v>
      </c>
      <c r="E102" s="40">
        <v>175</v>
      </c>
      <c r="F102" s="11"/>
      <c r="G102" s="23"/>
      <c r="H102" s="11"/>
      <c r="I102" s="23"/>
      <c r="J102" s="11"/>
      <c r="K102" s="23"/>
      <c r="L102" s="11">
        <v>1</v>
      </c>
      <c r="M102" s="23">
        <v>300</v>
      </c>
      <c r="N102" s="11"/>
      <c r="O102" s="23"/>
      <c r="P102" s="11">
        <v>1</v>
      </c>
      <c r="Q102" s="23">
        <v>300</v>
      </c>
      <c r="R102" s="11"/>
      <c r="S102" s="23"/>
      <c r="T102" s="11"/>
      <c r="U102" s="23"/>
      <c r="V102" s="11"/>
      <c r="W102" s="23"/>
      <c r="X102" s="11"/>
      <c r="Y102" s="23"/>
      <c r="Z102" s="11"/>
      <c r="AA102" s="23"/>
      <c r="AB102" s="11"/>
      <c r="AC102" s="23"/>
      <c r="AD102" s="11">
        <v>2</v>
      </c>
      <c r="AE102" s="23">
        <v>231.02</v>
      </c>
      <c r="AF102" s="11"/>
      <c r="AG102" s="23"/>
      <c r="AH102" s="11"/>
      <c r="AI102" s="23"/>
      <c r="AJ102" s="11"/>
      <c r="AK102" s="23"/>
      <c r="AL102" s="47">
        <f t="shared" si="4"/>
        <v>6</v>
      </c>
      <c r="AM102" s="40">
        <f t="shared" si="5"/>
        <v>1412.04</v>
      </c>
      <c r="AN102" s="74">
        <f t="shared" si="6"/>
        <v>235.34</v>
      </c>
      <c r="AO102" s="26" t="s">
        <v>109</v>
      </c>
      <c r="AP102" s="10" t="s">
        <v>110</v>
      </c>
      <c r="AQ102" s="32" t="s">
        <v>55</v>
      </c>
    </row>
    <row r="103" spans="1:43" x14ac:dyDescent="0.2">
      <c r="A103" s="22" t="s">
        <v>301</v>
      </c>
      <c r="B103" s="10" t="s">
        <v>302</v>
      </c>
      <c r="C103" s="21" t="s">
        <v>55</v>
      </c>
      <c r="D103" s="70"/>
      <c r="E103" s="40"/>
      <c r="F103" s="11"/>
      <c r="G103" s="23"/>
      <c r="H103" s="11"/>
      <c r="I103" s="23"/>
      <c r="J103" s="11"/>
      <c r="K103" s="23"/>
      <c r="L103" s="11"/>
      <c r="M103" s="23"/>
      <c r="N103" s="11"/>
      <c r="O103" s="23"/>
      <c r="P103" s="11">
        <v>1</v>
      </c>
      <c r="Q103" s="23">
        <v>5000</v>
      </c>
      <c r="R103" s="11"/>
      <c r="S103" s="23"/>
      <c r="T103" s="11"/>
      <c r="U103" s="23"/>
      <c r="V103" s="11"/>
      <c r="W103" s="23"/>
      <c r="X103" s="11"/>
      <c r="Y103" s="23"/>
      <c r="Z103" s="11"/>
      <c r="AA103" s="23"/>
      <c r="AB103" s="11"/>
      <c r="AC103" s="23"/>
      <c r="AD103" s="11"/>
      <c r="AE103" s="23"/>
      <c r="AF103" s="11"/>
      <c r="AG103" s="23"/>
      <c r="AH103" s="11"/>
      <c r="AI103" s="23"/>
      <c r="AJ103" s="11"/>
      <c r="AK103" s="23"/>
      <c r="AL103" s="47">
        <f>D103+F103+H103+J103+L103+N103+P103+R103+T103+V103+X103+Z103+AB103+AD103+AF103+AH103+AJ103</f>
        <v>1</v>
      </c>
      <c r="AM103" s="40">
        <f>D103*E103+F103*G103+H103*I103+J103*K103+L103*M103+N103*O103+P103*Q103+R103*S103+T103*U103+V103*W103+X103*Y103+Z103*AA103+AB103*AC103+AD103*AE103+AF103*AG103+AH103*AI103+AJ103*AK103</f>
        <v>5000</v>
      </c>
      <c r="AN103" s="74">
        <f t="shared" si="6"/>
        <v>5000</v>
      </c>
      <c r="AO103" s="26"/>
      <c r="AP103" s="10" t="s">
        <v>302</v>
      </c>
      <c r="AQ103" s="32"/>
    </row>
    <row r="104" spans="1:43" x14ac:dyDescent="0.2">
      <c r="A104" s="22" t="s">
        <v>111</v>
      </c>
      <c r="B104" s="10" t="s">
        <v>139</v>
      </c>
      <c r="C104" s="21" t="s">
        <v>55</v>
      </c>
      <c r="D104" s="70"/>
      <c r="E104" s="40"/>
      <c r="F104" s="11"/>
      <c r="G104" s="23"/>
      <c r="H104" s="11"/>
      <c r="I104" s="23"/>
      <c r="J104" s="11"/>
      <c r="K104" s="23"/>
      <c r="L104" s="11"/>
      <c r="M104" s="23"/>
      <c r="N104" s="11"/>
      <c r="O104" s="23"/>
      <c r="P104" s="11"/>
      <c r="Q104" s="23"/>
      <c r="R104" s="11"/>
      <c r="S104" s="23"/>
      <c r="T104" s="11"/>
      <c r="U104" s="23"/>
      <c r="V104" s="11"/>
      <c r="W104" s="23"/>
      <c r="X104" s="11"/>
      <c r="Y104" s="23"/>
      <c r="Z104" s="11"/>
      <c r="AA104" s="23"/>
      <c r="AB104" s="11"/>
      <c r="AC104" s="23"/>
      <c r="AD104" s="11"/>
      <c r="AE104" s="23"/>
      <c r="AF104" s="11"/>
      <c r="AG104" s="23"/>
      <c r="AH104" s="11"/>
      <c r="AI104" s="23"/>
      <c r="AJ104" s="11"/>
      <c r="AK104" s="23"/>
      <c r="AL104" s="47">
        <f t="shared" si="4"/>
        <v>0</v>
      </c>
      <c r="AM104" s="40">
        <f t="shared" si="5"/>
        <v>0</v>
      </c>
      <c r="AN104" s="74" t="str">
        <f t="shared" si="6"/>
        <v>--</v>
      </c>
      <c r="AO104" s="26" t="s">
        <v>111</v>
      </c>
      <c r="AP104" s="10" t="s">
        <v>139</v>
      </c>
      <c r="AQ104" s="32" t="s">
        <v>55</v>
      </c>
    </row>
    <row r="105" spans="1:43" x14ac:dyDescent="0.2">
      <c r="A105" s="22" t="s">
        <v>216</v>
      </c>
      <c r="B105" s="10" t="s">
        <v>217</v>
      </c>
      <c r="C105" s="21" t="s">
        <v>27</v>
      </c>
      <c r="D105" s="70"/>
      <c r="E105" s="40"/>
      <c r="F105" s="11"/>
      <c r="G105" s="23"/>
      <c r="H105" s="11"/>
      <c r="I105" s="23"/>
      <c r="J105" s="11"/>
      <c r="K105" s="23"/>
      <c r="L105" s="11"/>
      <c r="M105" s="23"/>
      <c r="N105" s="11"/>
      <c r="O105" s="23"/>
      <c r="P105" s="11"/>
      <c r="Q105" s="23"/>
      <c r="R105" s="11"/>
      <c r="S105" s="23"/>
      <c r="T105" s="11"/>
      <c r="U105" s="23"/>
      <c r="V105" s="11"/>
      <c r="W105" s="23"/>
      <c r="X105" s="11"/>
      <c r="Y105" s="23"/>
      <c r="Z105" s="11"/>
      <c r="AA105" s="23"/>
      <c r="AB105" s="11"/>
      <c r="AC105" s="23"/>
      <c r="AD105" s="11"/>
      <c r="AE105" s="23"/>
      <c r="AF105" s="11"/>
      <c r="AG105" s="23"/>
      <c r="AH105" s="11"/>
      <c r="AI105" s="23"/>
      <c r="AJ105" s="11"/>
      <c r="AK105" s="23"/>
      <c r="AL105" s="47">
        <f t="shared" si="4"/>
        <v>0</v>
      </c>
      <c r="AM105" s="40">
        <f t="shared" si="5"/>
        <v>0</v>
      </c>
      <c r="AN105" s="74" t="str">
        <f t="shared" si="6"/>
        <v>--</v>
      </c>
      <c r="AO105" s="26"/>
      <c r="AP105" s="10" t="s">
        <v>217</v>
      </c>
      <c r="AQ105" s="32"/>
    </row>
    <row r="106" spans="1:43" x14ac:dyDescent="0.2">
      <c r="A106" s="22" t="s">
        <v>218</v>
      </c>
      <c r="B106" s="10" t="s">
        <v>219</v>
      </c>
      <c r="C106" s="21" t="s">
        <v>68</v>
      </c>
      <c r="D106" s="70"/>
      <c r="E106" s="40"/>
      <c r="F106" s="11"/>
      <c r="G106" s="23"/>
      <c r="H106" s="11"/>
      <c r="I106" s="23"/>
      <c r="J106" s="11"/>
      <c r="K106" s="23"/>
      <c r="L106" s="11"/>
      <c r="M106" s="23"/>
      <c r="N106" s="11"/>
      <c r="O106" s="23"/>
      <c r="P106" s="11"/>
      <c r="Q106" s="23"/>
      <c r="R106" s="11"/>
      <c r="S106" s="23"/>
      <c r="T106" s="11"/>
      <c r="U106" s="23"/>
      <c r="V106" s="11"/>
      <c r="W106" s="23"/>
      <c r="X106" s="11"/>
      <c r="Y106" s="23"/>
      <c r="Z106" s="11"/>
      <c r="AA106" s="23"/>
      <c r="AB106" s="11"/>
      <c r="AC106" s="23"/>
      <c r="AD106" s="11"/>
      <c r="AE106" s="23"/>
      <c r="AF106" s="11"/>
      <c r="AG106" s="23"/>
      <c r="AH106" s="11"/>
      <c r="AI106" s="23"/>
      <c r="AJ106" s="11"/>
      <c r="AK106" s="23"/>
      <c r="AL106" s="47">
        <f t="shared" si="4"/>
        <v>0</v>
      </c>
      <c r="AM106" s="40">
        <f t="shared" si="5"/>
        <v>0</v>
      </c>
      <c r="AN106" s="74" t="str">
        <f t="shared" si="6"/>
        <v>--</v>
      </c>
      <c r="AO106" s="26"/>
      <c r="AP106" s="10" t="s">
        <v>219</v>
      </c>
      <c r="AQ106" s="32"/>
    </row>
    <row r="107" spans="1:43" x14ac:dyDescent="0.2">
      <c r="A107" s="22" t="s">
        <v>112</v>
      </c>
      <c r="B107" s="10" t="s">
        <v>8</v>
      </c>
      <c r="C107" s="21" t="s">
        <v>3</v>
      </c>
      <c r="D107" s="70"/>
      <c r="E107" s="40"/>
      <c r="F107" s="11"/>
      <c r="G107" s="23"/>
      <c r="H107" s="11"/>
      <c r="I107" s="23"/>
      <c r="J107" s="11"/>
      <c r="K107" s="23"/>
      <c r="L107" s="11"/>
      <c r="M107" s="23"/>
      <c r="N107" s="11"/>
      <c r="O107" s="23"/>
      <c r="P107" s="11"/>
      <c r="Q107" s="23"/>
      <c r="R107" s="11"/>
      <c r="S107" s="23"/>
      <c r="T107" s="11"/>
      <c r="U107" s="23"/>
      <c r="V107" s="11"/>
      <c r="W107" s="23"/>
      <c r="X107" s="11"/>
      <c r="Y107" s="23"/>
      <c r="Z107" s="11"/>
      <c r="AA107" s="23"/>
      <c r="AB107" s="11"/>
      <c r="AC107" s="23"/>
      <c r="AD107" s="11"/>
      <c r="AE107" s="23"/>
      <c r="AF107" s="11"/>
      <c r="AG107" s="23"/>
      <c r="AH107" s="11"/>
      <c r="AI107" s="23"/>
      <c r="AJ107" s="11"/>
      <c r="AK107" s="23"/>
      <c r="AL107" s="47">
        <f t="shared" si="4"/>
        <v>0</v>
      </c>
      <c r="AM107" s="40">
        <f t="shared" si="5"/>
        <v>0</v>
      </c>
      <c r="AN107" s="74" t="str">
        <f t="shared" si="6"/>
        <v>--</v>
      </c>
      <c r="AO107" s="26" t="s">
        <v>112</v>
      </c>
      <c r="AP107" s="10" t="s">
        <v>8</v>
      </c>
      <c r="AQ107" s="32" t="s">
        <v>3</v>
      </c>
    </row>
    <row r="108" spans="1:43" x14ac:dyDescent="0.2">
      <c r="A108" s="22" t="s">
        <v>46</v>
      </c>
      <c r="B108" s="10" t="s">
        <v>47</v>
      </c>
      <c r="C108" s="21" t="s">
        <v>48</v>
      </c>
      <c r="D108" s="73">
        <v>40.99</v>
      </c>
      <c r="E108" s="40">
        <v>92.67</v>
      </c>
      <c r="F108" s="11">
        <v>24.71</v>
      </c>
      <c r="G108" s="23">
        <v>85</v>
      </c>
      <c r="H108" s="11">
        <v>24.71</v>
      </c>
      <c r="I108" s="23">
        <v>85</v>
      </c>
      <c r="J108" s="11">
        <f>2.03+24.71</f>
        <v>26.740000000000002</v>
      </c>
      <c r="K108" s="23">
        <v>99.24</v>
      </c>
      <c r="L108" s="11">
        <v>21.84</v>
      </c>
      <c r="M108" s="23">
        <v>78</v>
      </c>
      <c r="N108" s="11"/>
      <c r="O108" s="23"/>
      <c r="P108" s="11">
        <v>67.33</v>
      </c>
      <c r="Q108" s="23">
        <v>95</v>
      </c>
      <c r="R108" s="11">
        <v>20.12</v>
      </c>
      <c r="S108" s="23">
        <v>50</v>
      </c>
      <c r="T108" s="11">
        <v>18.100000000000001</v>
      </c>
      <c r="U108" s="23">
        <v>80</v>
      </c>
      <c r="V108" s="11">
        <v>96.65</v>
      </c>
      <c r="W108" s="23">
        <v>40</v>
      </c>
      <c r="X108" s="11">
        <v>61.77</v>
      </c>
      <c r="Y108" s="23">
        <v>40</v>
      </c>
      <c r="Z108" s="11">
        <v>66.09</v>
      </c>
      <c r="AA108" s="23">
        <v>35</v>
      </c>
      <c r="AB108" s="11">
        <v>74.42</v>
      </c>
      <c r="AC108" s="23">
        <v>35</v>
      </c>
      <c r="AD108" s="11"/>
      <c r="AE108" s="23"/>
      <c r="AF108" s="11"/>
      <c r="AG108" s="23"/>
      <c r="AH108" s="11"/>
      <c r="AI108" s="23"/>
      <c r="AJ108" s="11">
        <v>119.47</v>
      </c>
      <c r="AK108" s="23">
        <v>36</v>
      </c>
      <c r="AL108" s="47">
        <f t="shared" si="4"/>
        <v>662.93999999999994</v>
      </c>
      <c r="AM108" s="40">
        <f t="shared" si="5"/>
        <v>36762.3609</v>
      </c>
      <c r="AN108" s="74">
        <f t="shared" si="6"/>
        <v>55.453526563489916</v>
      </c>
      <c r="AO108" s="26" t="s">
        <v>46</v>
      </c>
      <c r="AP108" s="10" t="s">
        <v>47</v>
      </c>
      <c r="AQ108" s="32" t="s">
        <v>48</v>
      </c>
    </row>
    <row r="109" spans="1:43" x14ac:dyDescent="0.2">
      <c r="A109" s="22" t="s">
        <v>49</v>
      </c>
      <c r="B109" s="10" t="s">
        <v>50</v>
      </c>
      <c r="C109" s="31" t="s">
        <v>48</v>
      </c>
      <c r="D109" s="70"/>
      <c r="E109" s="40"/>
      <c r="F109" s="11">
        <v>57.9</v>
      </c>
      <c r="G109" s="23">
        <v>90</v>
      </c>
      <c r="H109" s="11">
        <v>57.9</v>
      </c>
      <c r="I109" s="23">
        <v>90</v>
      </c>
      <c r="J109" s="11">
        <f>1.8+57.9</f>
        <v>59.699999999999996</v>
      </c>
      <c r="K109" s="23">
        <v>90</v>
      </c>
      <c r="L109" s="11">
        <v>55.34</v>
      </c>
      <c r="M109" s="23">
        <v>88</v>
      </c>
      <c r="N109" s="11"/>
      <c r="O109" s="23"/>
      <c r="P109" s="11">
        <v>12.94</v>
      </c>
      <c r="Q109" s="23">
        <v>130</v>
      </c>
      <c r="R109" s="11">
        <v>45.44</v>
      </c>
      <c r="S109" s="23">
        <v>120</v>
      </c>
      <c r="T109" s="11">
        <v>27.24</v>
      </c>
      <c r="U109" s="23">
        <v>110</v>
      </c>
      <c r="V109" s="11">
        <v>10.6</v>
      </c>
      <c r="W109" s="23">
        <v>135</v>
      </c>
      <c r="X109" s="11">
        <v>4.96</v>
      </c>
      <c r="Y109" s="23">
        <v>120</v>
      </c>
      <c r="Z109" s="11">
        <v>4.96</v>
      </c>
      <c r="AA109" s="23">
        <v>100</v>
      </c>
      <c r="AB109" s="11">
        <v>5.2</v>
      </c>
      <c r="AC109" s="23">
        <v>100</v>
      </c>
      <c r="AD109" s="11"/>
      <c r="AE109" s="23"/>
      <c r="AF109" s="11"/>
      <c r="AG109" s="23"/>
      <c r="AH109" s="11"/>
      <c r="AI109" s="23"/>
      <c r="AJ109" s="11">
        <v>5.2</v>
      </c>
      <c r="AK109" s="23">
        <v>100</v>
      </c>
      <c r="AL109" s="47">
        <f t="shared" si="4"/>
        <v>347.38</v>
      </c>
      <c r="AM109" s="40">
        <f t="shared" si="5"/>
        <v>34358.519999999997</v>
      </c>
      <c r="AN109" s="74">
        <f t="shared" si="6"/>
        <v>98.907593989291257</v>
      </c>
      <c r="AO109" s="26" t="s">
        <v>49</v>
      </c>
      <c r="AP109" s="10" t="s">
        <v>50</v>
      </c>
      <c r="AQ109" s="30" t="s">
        <v>48</v>
      </c>
    </row>
    <row r="110" spans="1:43" x14ac:dyDescent="0.2">
      <c r="A110" s="22" t="s">
        <v>163</v>
      </c>
      <c r="B110" s="10" t="s">
        <v>164</v>
      </c>
      <c r="C110" s="31" t="s">
        <v>55</v>
      </c>
      <c r="D110" s="70"/>
      <c r="E110" s="40"/>
      <c r="F110" s="11"/>
      <c r="G110" s="23"/>
      <c r="H110" s="11"/>
      <c r="I110" s="23"/>
      <c r="J110" s="11"/>
      <c r="K110" s="23"/>
      <c r="L110" s="11"/>
      <c r="M110" s="23"/>
      <c r="N110" s="11"/>
      <c r="O110" s="23"/>
      <c r="P110" s="11"/>
      <c r="Q110" s="23"/>
      <c r="R110" s="11">
        <v>8</v>
      </c>
      <c r="S110" s="23">
        <v>60</v>
      </c>
      <c r="T110" s="11">
        <v>4</v>
      </c>
      <c r="U110" s="23">
        <v>75</v>
      </c>
      <c r="V110" s="11"/>
      <c r="W110" s="23"/>
      <c r="X110" s="11"/>
      <c r="Y110" s="23"/>
      <c r="Z110" s="11"/>
      <c r="AA110" s="23"/>
      <c r="AB110" s="11"/>
      <c r="AC110" s="23"/>
      <c r="AD110" s="11"/>
      <c r="AE110" s="23"/>
      <c r="AF110" s="11"/>
      <c r="AG110" s="23"/>
      <c r="AH110" s="11"/>
      <c r="AI110" s="23"/>
      <c r="AJ110" s="11"/>
      <c r="AK110" s="23"/>
      <c r="AL110" s="47">
        <f t="shared" si="4"/>
        <v>12</v>
      </c>
      <c r="AM110" s="40">
        <f t="shared" si="5"/>
        <v>780</v>
      </c>
      <c r="AN110" s="74">
        <f t="shared" si="6"/>
        <v>65</v>
      </c>
      <c r="AO110" s="26" t="s">
        <v>163</v>
      </c>
      <c r="AP110" s="10" t="s">
        <v>164</v>
      </c>
      <c r="AQ110" s="30" t="s">
        <v>55</v>
      </c>
    </row>
    <row r="111" spans="1:43" x14ac:dyDescent="0.2">
      <c r="A111" s="22" t="s">
        <v>51</v>
      </c>
      <c r="B111" s="10" t="s">
        <v>52</v>
      </c>
      <c r="C111" s="31" t="s">
        <v>48</v>
      </c>
      <c r="D111" s="73">
        <v>30.27</v>
      </c>
      <c r="E111" s="40">
        <v>30</v>
      </c>
      <c r="F111" s="11">
        <v>24.71</v>
      </c>
      <c r="G111" s="23">
        <v>75</v>
      </c>
      <c r="H111" s="11">
        <v>24.71</v>
      </c>
      <c r="I111" s="23">
        <v>75</v>
      </c>
      <c r="J111" s="11">
        <f>2.03+24.71</f>
        <v>26.740000000000002</v>
      </c>
      <c r="K111" s="23">
        <v>43.8</v>
      </c>
      <c r="L111" s="11"/>
      <c r="M111" s="23"/>
      <c r="N111" s="11"/>
      <c r="O111" s="23"/>
      <c r="P111" s="11">
        <v>67.33</v>
      </c>
      <c r="Q111" s="23">
        <v>75</v>
      </c>
      <c r="R111" s="11">
        <v>20.12</v>
      </c>
      <c r="S111" s="23">
        <v>45</v>
      </c>
      <c r="T111" s="11">
        <v>18.100000000000001</v>
      </c>
      <c r="U111" s="23">
        <v>35</v>
      </c>
      <c r="V111" s="11">
        <v>96.65</v>
      </c>
      <c r="W111" s="23">
        <v>40</v>
      </c>
      <c r="X111" s="11">
        <v>61.77</v>
      </c>
      <c r="Y111" s="23">
        <v>35</v>
      </c>
      <c r="Z111" s="11">
        <v>66.09</v>
      </c>
      <c r="AA111" s="23">
        <v>30</v>
      </c>
      <c r="AB111" s="11">
        <v>74.42</v>
      </c>
      <c r="AC111" s="23">
        <v>30</v>
      </c>
      <c r="AD111" s="11"/>
      <c r="AE111" s="23"/>
      <c r="AF111" s="11"/>
      <c r="AG111" s="23"/>
      <c r="AH111" s="11"/>
      <c r="AI111" s="23"/>
      <c r="AJ111" s="11">
        <v>119.47</v>
      </c>
      <c r="AK111" s="23">
        <v>22</v>
      </c>
      <c r="AL111" s="47">
        <f t="shared" si="4"/>
        <v>630.38</v>
      </c>
      <c r="AM111" s="40">
        <f t="shared" si="5"/>
        <v>25246.052</v>
      </c>
      <c r="AN111" s="74">
        <f t="shared" si="6"/>
        <v>40.048941908055461</v>
      </c>
      <c r="AO111" s="26" t="s">
        <v>51</v>
      </c>
      <c r="AP111" s="10" t="s">
        <v>52</v>
      </c>
      <c r="AQ111" s="30" t="s">
        <v>48</v>
      </c>
    </row>
    <row r="112" spans="1:43" x14ac:dyDescent="0.2">
      <c r="A112" s="22" t="s">
        <v>165</v>
      </c>
      <c r="B112" s="10" t="s">
        <v>166</v>
      </c>
      <c r="C112" s="31" t="s">
        <v>55</v>
      </c>
      <c r="D112" s="70"/>
      <c r="E112" s="40"/>
      <c r="F112" s="11"/>
      <c r="G112" s="23"/>
      <c r="H112" s="11"/>
      <c r="I112" s="23"/>
      <c r="J112" s="11"/>
      <c r="K112" s="23"/>
      <c r="L112" s="11">
        <v>21.84</v>
      </c>
      <c r="M112" s="23">
        <v>35</v>
      </c>
      <c r="N112" s="11"/>
      <c r="O112" s="23"/>
      <c r="P112" s="11"/>
      <c r="Q112" s="23"/>
      <c r="R112" s="11">
        <v>8</v>
      </c>
      <c r="S112" s="23">
        <v>60</v>
      </c>
      <c r="T112" s="11">
        <v>4</v>
      </c>
      <c r="U112" s="23">
        <v>70</v>
      </c>
      <c r="V112" s="11"/>
      <c r="W112" s="23"/>
      <c r="X112" s="11"/>
      <c r="Y112" s="23"/>
      <c r="Z112" s="11"/>
      <c r="AA112" s="23"/>
      <c r="AB112" s="11"/>
      <c r="AC112" s="23"/>
      <c r="AD112" s="11"/>
      <c r="AE112" s="23"/>
      <c r="AF112" s="11"/>
      <c r="AG112" s="23"/>
      <c r="AH112" s="11"/>
      <c r="AI112" s="23"/>
      <c r="AJ112" s="11"/>
      <c r="AK112" s="23"/>
      <c r="AL112" s="47">
        <f t="shared" si="4"/>
        <v>33.840000000000003</v>
      </c>
      <c r="AM112" s="40">
        <f t="shared" si="5"/>
        <v>1524.4</v>
      </c>
      <c r="AN112" s="74">
        <f t="shared" si="6"/>
        <v>45.047281323877066</v>
      </c>
      <c r="AO112" s="26" t="s">
        <v>165</v>
      </c>
      <c r="AP112" s="10" t="s">
        <v>166</v>
      </c>
      <c r="AQ112" s="30" t="s">
        <v>55</v>
      </c>
    </row>
    <row r="113" spans="1:43" x14ac:dyDescent="0.2">
      <c r="A113" s="22" t="s">
        <v>53</v>
      </c>
      <c r="B113" s="10" t="s">
        <v>54</v>
      </c>
      <c r="C113" s="31" t="s">
        <v>55</v>
      </c>
      <c r="D113" s="70"/>
      <c r="E113" s="40"/>
      <c r="F113" s="11">
        <v>2</v>
      </c>
      <c r="G113" s="23">
        <v>2000</v>
      </c>
      <c r="H113" s="11">
        <v>2</v>
      </c>
      <c r="I113" s="23">
        <v>2000</v>
      </c>
      <c r="J113" s="11">
        <v>2</v>
      </c>
      <c r="K113" s="23">
        <v>2000</v>
      </c>
      <c r="L113" s="11">
        <v>2</v>
      </c>
      <c r="M113" s="23">
        <v>2000</v>
      </c>
      <c r="N113" s="11"/>
      <c r="O113" s="23"/>
      <c r="P113" s="11"/>
      <c r="Q113" s="23"/>
      <c r="R113" s="11">
        <v>1</v>
      </c>
      <c r="S113" s="23">
        <v>2500</v>
      </c>
      <c r="T113" s="11">
        <v>1</v>
      </c>
      <c r="U113" s="23">
        <v>1500</v>
      </c>
      <c r="V113" s="11">
        <v>2</v>
      </c>
      <c r="W113" s="23">
        <v>1450</v>
      </c>
      <c r="X113" s="11">
        <v>2</v>
      </c>
      <c r="Y113" s="23">
        <v>1500</v>
      </c>
      <c r="Z113" s="11">
        <v>2</v>
      </c>
      <c r="AA113" s="23">
        <v>750</v>
      </c>
      <c r="AB113" s="11">
        <v>2</v>
      </c>
      <c r="AC113" s="23">
        <v>1400</v>
      </c>
      <c r="AD113" s="11"/>
      <c r="AE113" s="23"/>
      <c r="AF113" s="11"/>
      <c r="AG113" s="23"/>
      <c r="AH113" s="11"/>
      <c r="AI113" s="23"/>
      <c r="AJ113" s="11">
        <v>2</v>
      </c>
      <c r="AK113" s="23">
        <v>2000</v>
      </c>
      <c r="AL113" s="47">
        <f t="shared" si="4"/>
        <v>20</v>
      </c>
      <c r="AM113" s="40">
        <f t="shared" si="5"/>
        <v>34200</v>
      </c>
      <c r="AN113" s="74">
        <f t="shared" si="6"/>
        <v>1710</v>
      </c>
      <c r="AO113" s="26" t="s">
        <v>53</v>
      </c>
      <c r="AP113" s="10" t="s">
        <v>54</v>
      </c>
      <c r="AQ113" s="30" t="s">
        <v>55</v>
      </c>
    </row>
    <row r="114" spans="1:43" x14ac:dyDescent="0.2">
      <c r="A114" s="22" t="s">
        <v>56</v>
      </c>
      <c r="B114" s="10" t="s">
        <v>57</v>
      </c>
      <c r="C114" s="31" t="s">
        <v>55</v>
      </c>
      <c r="D114" s="70"/>
      <c r="E114" s="40"/>
      <c r="F114" s="11">
        <v>1</v>
      </c>
      <c r="G114" s="23">
        <v>7000</v>
      </c>
      <c r="H114" s="11">
        <v>1</v>
      </c>
      <c r="I114" s="23">
        <v>7000</v>
      </c>
      <c r="J114" s="11">
        <v>1</v>
      </c>
      <c r="K114" s="23">
        <v>7000</v>
      </c>
      <c r="L114" s="11">
        <v>1</v>
      </c>
      <c r="M114" s="23">
        <v>10000</v>
      </c>
      <c r="N114" s="11"/>
      <c r="O114" s="23"/>
      <c r="P114" s="11"/>
      <c r="Q114" s="23"/>
      <c r="R114" s="11"/>
      <c r="S114" s="23"/>
      <c r="T114" s="11"/>
      <c r="U114" s="23"/>
      <c r="V114" s="11">
        <v>1</v>
      </c>
      <c r="W114" s="23">
        <v>7250</v>
      </c>
      <c r="X114" s="11">
        <v>1</v>
      </c>
      <c r="Y114" s="23">
        <v>9100</v>
      </c>
      <c r="Z114" s="11">
        <v>1</v>
      </c>
      <c r="AA114" s="23">
        <v>4500</v>
      </c>
      <c r="AB114" s="11">
        <v>1</v>
      </c>
      <c r="AC114" s="23">
        <v>6500</v>
      </c>
      <c r="AD114" s="11"/>
      <c r="AE114" s="23"/>
      <c r="AF114" s="11"/>
      <c r="AG114" s="23"/>
      <c r="AH114" s="11"/>
      <c r="AI114" s="23"/>
      <c r="AJ114" s="11">
        <v>1</v>
      </c>
      <c r="AK114" s="23">
        <v>7000</v>
      </c>
      <c r="AL114" s="47">
        <f t="shared" si="4"/>
        <v>9</v>
      </c>
      <c r="AM114" s="40">
        <f t="shared" si="5"/>
        <v>65350</v>
      </c>
      <c r="AN114" s="74">
        <f t="shared" si="6"/>
        <v>7261.1111111111113</v>
      </c>
      <c r="AO114" s="26" t="s">
        <v>56</v>
      </c>
      <c r="AP114" s="10" t="s">
        <v>57</v>
      </c>
      <c r="AQ114" s="30" t="s">
        <v>55</v>
      </c>
    </row>
    <row r="115" spans="1:43" x14ac:dyDescent="0.2">
      <c r="A115" s="22" t="s">
        <v>58</v>
      </c>
      <c r="B115" s="10" t="s">
        <v>22</v>
      </c>
      <c r="C115" s="31" t="s">
        <v>3</v>
      </c>
      <c r="D115" s="70">
        <v>1</v>
      </c>
      <c r="E115" s="40">
        <v>8500</v>
      </c>
      <c r="F115" s="11">
        <v>1</v>
      </c>
      <c r="G115" s="23">
        <v>7000</v>
      </c>
      <c r="H115" s="11">
        <v>1</v>
      </c>
      <c r="I115" s="23">
        <v>6000</v>
      </c>
      <c r="J115" s="11">
        <v>1</v>
      </c>
      <c r="K115" s="23">
        <v>3000</v>
      </c>
      <c r="L115" s="11">
        <v>1</v>
      </c>
      <c r="M115" s="23">
        <v>3000</v>
      </c>
      <c r="N115" s="11"/>
      <c r="O115" s="23"/>
      <c r="P115" s="11">
        <v>1</v>
      </c>
      <c r="Q115" s="23">
        <v>14200</v>
      </c>
      <c r="R115" s="11">
        <v>1</v>
      </c>
      <c r="S115" s="23">
        <v>7000</v>
      </c>
      <c r="T115" s="11">
        <v>1</v>
      </c>
      <c r="U115" s="23">
        <v>3500</v>
      </c>
      <c r="V115" s="11">
        <v>1</v>
      </c>
      <c r="W115" s="23">
        <v>10250</v>
      </c>
      <c r="X115" s="11">
        <v>1</v>
      </c>
      <c r="Y115" s="23">
        <v>3600</v>
      </c>
      <c r="Z115" s="11">
        <v>1</v>
      </c>
      <c r="AA115" s="23">
        <v>3400</v>
      </c>
      <c r="AB115" s="11">
        <v>1</v>
      </c>
      <c r="AC115" s="23">
        <v>3400</v>
      </c>
      <c r="AD115" s="11">
        <v>1</v>
      </c>
      <c r="AE115" s="23">
        <v>1386</v>
      </c>
      <c r="AF115" s="11"/>
      <c r="AG115" s="23"/>
      <c r="AH115" s="11"/>
      <c r="AI115" s="23"/>
      <c r="AJ115" s="11">
        <v>1</v>
      </c>
      <c r="AK115" s="23">
        <v>4000</v>
      </c>
      <c r="AL115" s="47">
        <f t="shared" si="4"/>
        <v>14</v>
      </c>
      <c r="AM115" s="40">
        <f t="shared" si="5"/>
        <v>78236</v>
      </c>
      <c r="AN115" s="74">
        <f t="shared" si="6"/>
        <v>5588.2857142857147</v>
      </c>
      <c r="AO115" s="26" t="s">
        <v>58</v>
      </c>
      <c r="AP115" s="10" t="s">
        <v>22</v>
      </c>
      <c r="AQ115" s="30" t="s">
        <v>3</v>
      </c>
    </row>
    <row r="116" spans="1:43" x14ac:dyDescent="0.2">
      <c r="A116" s="31" t="s">
        <v>59</v>
      </c>
      <c r="B116" s="10" t="s">
        <v>60</v>
      </c>
      <c r="C116" s="31" t="s">
        <v>61</v>
      </c>
      <c r="D116" s="70"/>
      <c r="E116" s="40"/>
      <c r="F116" s="11">
        <v>10</v>
      </c>
      <c r="G116" s="40">
        <v>255</v>
      </c>
      <c r="H116" s="11">
        <v>10</v>
      </c>
      <c r="I116" s="40">
        <v>255</v>
      </c>
      <c r="J116" s="11">
        <v>10</v>
      </c>
      <c r="K116" s="40">
        <v>255</v>
      </c>
      <c r="L116" s="11">
        <v>10</v>
      </c>
      <c r="M116" s="40">
        <v>255</v>
      </c>
      <c r="N116" s="11"/>
      <c r="O116" s="40"/>
      <c r="P116" s="11"/>
      <c r="Q116" s="40"/>
      <c r="R116" s="11"/>
      <c r="S116" s="40"/>
      <c r="T116" s="11"/>
      <c r="U116" s="40"/>
      <c r="V116" s="11"/>
      <c r="W116" s="40"/>
      <c r="X116" s="11">
        <v>10</v>
      </c>
      <c r="Y116" s="40">
        <v>255</v>
      </c>
      <c r="Z116" s="11">
        <v>10</v>
      </c>
      <c r="AA116" s="40">
        <v>255</v>
      </c>
      <c r="AB116" s="11">
        <v>10</v>
      </c>
      <c r="AC116" s="40">
        <v>255</v>
      </c>
      <c r="AD116" s="11"/>
      <c r="AE116" s="40"/>
      <c r="AF116" s="11"/>
      <c r="AG116" s="40"/>
      <c r="AH116" s="11"/>
      <c r="AI116" s="40"/>
      <c r="AJ116" s="11"/>
      <c r="AK116" s="40"/>
      <c r="AL116" s="47">
        <f t="shared" si="4"/>
        <v>70</v>
      </c>
      <c r="AM116" s="40">
        <f t="shared" si="5"/>
        <v>17850</v>
      </c>
      <c r="AN116" s="74">
        <f t="shared" si="6"/>
        <v>255</v>
      </c>
      <c r="AO116" s="30" t="s">
        <v>59</v>
      </c>
      <c r="AP116" s="10" t="s">
        <v>60</v>
      </c>
      <c r="AQ116" s="30" t="s">
        <v>61</v>
      </c>
    </row>
    <row r="117" spans="1:43" x14ac:dyDescent="0.2">
      <c r="A117" s="31" t="s">
        <v>121</v>
      </c>
      <c r="B117" s="10" t="s">
        <v>147</v>
      </c>
      <c r="C117" s="31" t="s">
        <v>26</v>
      </c>
      <c r="D117" s="70"/>
      <c r="E117" s="40"/>
      <c r="F117" s="11"/>
      <c r="G117" s="40"/>
      <c r="H117" s="11"/>
      <c r="I117" s="40"/>
      <c r="J117" s="11">
        <v>53.6</v>
      </c>
      <c r="K117" s="40">
        <v>150</v>
      </c>
      <c r="L117" s="11"/>
      <c r="M117" s="23"/>
      <c r="N117" s="33"/>
      <c r="O117" s="40"/>
      <c r="P117" s="11">
        <v>24</v>
      </c>
      <c r="Q117" s="23">
        <v>280</v>
      </c>
      <c r="R117" s="33">
        <v>16</v>
      </c>
      <c r="S117" s="40">
        <v>100</v>
      </c>
      <c r="T117" s="11"/>
      <c r="U117" s="23"/>
      <c r="V117" s="11"/>
      <c r="W117" s="23"/>
      <c r="X117" s="11"/>
      <c r="Y117" s="23"/>
      <c r="Z117" s="11"/>
      <c r="AA117" s="23"/>
      <c r="AB117" s="11"/>
      <c r="AC117" s="23"/>
      <c r="AD117" s="11"/>
      <c r="AE117" s="23"/>
      <c r="AF117" s="11"/>
      <c r="AG117" s="23"/>
      <c r="AH117" s="11"/>
      <c r="AI117" s="23"/>
      <c r="AJ117" s="33"/>
      <c r="AK117" s="40"/>
      <c r="AL117" s="47">
        <f t="shared" si="4"/>
        <v>93.6</v>
      </c>
      <c r="AM117" s="40">
        <f t="shared" si="5"/>
        <v>16360</v>
      </c>
      <c r="AN117" s="74">
        <f t="shared" si="6"/>
        <v>174.7863247863248</v>
      </c>
      <c r="AO117" s="30" t="s">
        <v>121</v>
      </c>
      <c r="AP117" s="10" t="s">
        <v>147</v>
      </c>
      <c r="AQ117" s="30" t="s">
        <v>26</v>
      </c>
    </row>
    <row r="118" spans="1:43" x14ac:dyDescent="0.2">
      <c r="A118" s="31" t="s">
        <v>122</v>
      </c>
      <c r="B118" s="10" t="s">
        <v>123</v>
      </c>
      <c r="C118" s="31" t="s">
        <v>55</v>
      </c>
      <c r="D118" s="70"/>
      <c r="E118" s="40"/>
      <c r="F118" s="11"/>
      <c r="G118" s="40"/>
      <c r="H118" s="11"/>
      <c r="I118" s="40"/>
      <c r="J118" s="11">
        <v>4</v>
      </c>
      <c r="K118" s="40">
        <v>200</v>
      </c>
      <c r="L118" s="11"/>
      <c r="M118" s="23"/>
      <c r="N118" s="33"/>
      <c r="O118" s="40"/>
      <c r="P118" s="11">
        <v>3</v>
      </c>
      <c r="Q118" s="23">
        <v>200</v>
      </c>
      <c r="R118" s="33">
        <v>2</v>
      </c>
      <c r="S118" s="40">
        <v>250</v>
      </c>
      <c r="T118" s="11"/>
      <c r="U118" s="23"/>
      <c r="V118" s="11"/>
      <c r="W118" s="23"/>
      <c r="X118" s="11"/>
      <c r="Y118" s="23"/>
      <c r="Z118" s="11"/>
      <c r="AA118" s="23"/>
      <c r="AB118" s="11"/>
      <c r="AC118" s="23"/>
      <c r="AD118" s="11"/>
      <c r="AE118" s="23"/>
      <c r="AF118" s="11"/>
      <c r="AG118" s="23"/>
      <c r="AH118" s="11"/>
      <c r="AI118" s="23"/>
      <c r="AJ118" s="33"/>
      <c r="AK118" s="40"/>
      <c r="AL118" s="47">
        <f t="shared" si="4"/>
        <v>9</v>
      </c>
      <c r="AM118" s="40">
        <f t="shared" si="5"/>
        <v>1900</v>
      </c>
      <c r="AN118" s="74">
        <f t="shared" si="6"/>
        <v>211.11111111111111</v>
      </c>
      <c r="AO118" s="30" t="s">
        <v>122</v>
      </c>
      <c r="AP118" s="10" t="s">
        <v>123</v>
      </c>
      <c r="AQ118" s="30" t="s">
        <v>55</v>
      </c>
    </row>
    <row r="119" spans="1:43" x14ac:dyDescent="0.2">
      <c r="A119" s="31" t="s">
        <v>309</v>
      </c>
      <c r="B119" s="10" t="s">
        <v>310</v>
      </c>
      <c r="C119" s="31" t="s">
        <v>26</v>
      </c>
      <c r="D119" s="70"/>
      <c r="E119" s="40"/>
      <c r="F119" s="11"/>
      <c r="G119" s="40"/>
      <c r="H119" s="11"/>
      <c r="I119" s="23"/>
      <c r="J119" s="33"/>
      <c r="K119" s="40"/>
      <c r="L119" s="11"/>
      <c r="M119" s="23"/>
      <c r="N119" s="33"/>
      <c r="O119" s="40"/>
      <c r="P119" s="11"/>
      <c r="Q119" s="23"/>
      <c r="R119" s="33">
        <v>16</v>
      </c>
      <c r="S119" s="40">
        <v>15</v>
      </c>
      <c r="T119" s="11"/>
      <c r="U119" s="23"/>
      <c r="V119" s="11"/>
      <c r="W119" s="23"/>
      <c r="X119" s="11"/>
      <c r="Y119" s="23"/>
      <c r="Z119" s="11"/>
      <c r="AA119" s="23"/>
      <c r="AB119" s="11"/>
      <c r="AC119" s="23"/>
      <c r="AD119" s="11"/>
      <c r="AE119" s="23"/>
      <c r="AF119" s="11"/>
      <c r="AG119" s="23"/>
      <c r="AH119" s="11"/>
      <c r="AI119" s="23"/>
      <c r="AJ119" s="33"/>
      <c r="AK119" s="40"/>
      <c r="AL119" s="47">
        <f>D119+F119+H119+J119+L119+N119+P119+R119+T119+V119+X119+Z119+AB119+AD119+AF119+AH119+AJ119</f>
        <v>16</v>
      </c>
      <c r="AM119" s="40">
        <f>D119*E119+F119*G119+H119*I119+J119*K119+L119*M119+N119*O119+P119*Q119+R119*S119+T119*U119+V119*W119+X119*Y119+Z119*AA119+AB119*AC119+AD119*AE119+AF119*AG119+AH119*AI119+AJ119*AK119</f>
        <v>240</v>
      </c>
      <c r="AN119" s="74">
        <f t="shared" si="6"/>
        <v>15</v>
      </c>
      <c r="AO119" s="30"/>
      <c r="AP119" s="10" t="s">
        <v>310</v>
      </c>
      <c r="AQ119" s="30"/>
    </row>
    <row r="120" spans="1:43" x14ac:dyDescent="0.2">
      <c r="A120" s="31" t="s">
        <v>119</v>
      </c>
      <c r="B120" s="10" t="s">
        <v>120</v>
      </c>
      <c r="C120" s="31" t="s">
        <v>55</v>
      </c>
      <c r="D120" s="70"/>
      <c r="E120" s="40"/>
      <c r="F120" s="11"/>
      <c r="G120" s="40"/>
      <c r="H120" s="11"/>
      <c r="I120" s="23"/>
      <c r="J120" s="33"/>
      <c r="K120" s="40"/>
      <c r="L120" s="11"/>
      <c r="M120" s="23"/>
      <c r="N120" s="33"/>
      <c r="O120" s="40"/>
      <c r="P120" s="11"/>
      <c r="Q120" s="23"/>
      <c r="R120" s="33"/>
      <c r="S120" s="40"/>
      <c r="T120" s="11"/>
      <c r="U120" s="23"/>
      <c r="V120" s="11"/>
      <c r="W120" s="23"/>
      <c r="X120" s="11"/>
      <c r="Y120" s="23"/>
      <c r="Z120" s="11"/>
      <c r="AA120" s="23"/>
      <c r="AB120" s="11"/>
      <c r="AC120" s="23"/>
      <c r="AD120" s="11"/>
      <c r="AE120" s="23"/>
      <c r="AF120" s="11"/>
      <c r="AG120" s="23"/>
      <c r="AH120" s="11"/>
      <c r="AI120" s="23"/>
      <c r="AJ120" s="33"/>
      <c r="AK120" s="40"/>
      <c r="AL120" s="47">
        <f t="shared" si="4"/>
        <v>0</v>
      </c>
      <c r="AM120" s="40">
        <f t="shared" si="5"/>
        <v>0</v>
      </c>
      <c r="AN120" s="74" t="str">
        <f t="shared" si="6"/>
        <v>--</v>
      </c>
      <c r="AO120" s="30" t="s">
        <v>119</v>
      </c>
      <c r="AP120" s="10" t="s">
        <v>120</v>
      </c>
      <c r="AQ120" s="30" t="s">
        <v>55</v>
      </c>
    </row>
    <row r="121" spans="1:43" x14ac:dyDescent="0.2">
      <c r="A121" s="31" t="s">
        <v>220</v>
      </c>
      <c r="B121" s="10" t="s">
        <v>9</v>
      </c>
      <c r="C121" s="31" t="s">
        <v>3</v>
      </c>
      <c r="D121" s="87"/>
      <c r="E121" s="23"/>
      <c r="F121" s="33"/>
      <c r="G121" s="40"/>
      <c r="H121" s="11"/>
      <c r="I121" s="23"/>
      <c r="J121" s="33"/>
      <c r="K121" s="40"/>
      <c r="L121" s="11"/>
      <c r="M121" s="23"/>
      <c r="N121" s="33"/>
      <c r="O121" s="40"/>
      <c r="P121" s="11"/>
      <c r="Q121" s="23"/>
      <c r="R121" s="33"/>
      <c r="S121" s="40"/>
      <c r="T121" s="11"/>
      <c r="U121" s="23"/>
      <c r="V121" s="11"/>
      <c r="W121" s="23"/>
      <c r="X121" s="11"/>
      <c r="Y121" s="23"/>
      <c r="Z121" s="11"/>
      <c r="AA121" s="23"/>
      <c r="AB121" s="11"/>
      <c r="AC121" s="23"/>
      <c r="AD121" s="11"/>
      <c r="AE121" s="23"/>
      <c r="AF121" s="11"/>
      <c r="AG121" s="23"/>
      <c r="AH121" s="11"/>
      <c r="AI121" s="23"/>
      <c r="AJ121" s="33"/>
      <c r="AK121" s="40"/>
      <c r="AL121" s="47">
        <f>D121+F121+H121+J121+L121+N121+P121+R121+T121+V121+X121+Z121+AB121+AD121+AF121+AH121+AJ121</f>
        <v>0</v>
      </c>
      <c r="AM121" s="40">
        <f>D121*E121+F121*G121+H121*I121+J121*K121+L121*M121+N121*O121+P121*Q121+R121*S121+T121*U121+V121*W121+X121*Y121+Z121*AA121+AB121*AC121+AD121*AE121+AF121*AG121+AH121*AI121+AJ121*AK121</f>
        <v>0</v>
      </c>
      <c r="AN121" s="74" t="str">
        <f t="shared" si="6"/>
        <v>--</v>
      </c>
      <c r="AO121" s="30"/>
      <c r="AP121" s="10" t="s">
        <v>9</v>
      </c>
      <c r="AQ121" s="30"/>
    </row>
    <row r="122" spans="1:43" x14ac:dyDescent="0.2">
      <c r="A122" s="31" t="s">
        <v>238</v>
      </c>
      <c r="B122" s="10" t="s">
        <v>239</v>
      </c>
      <c r="C122" s="31" t="s">
        <v>240</v>
      </c>
      <c r="D122" s="87"/>
      <c r="E122" s="23"/>
      <c r="F122" s="33"/>
      <c r="G122" s="40"/>
      <c r="H122" s="11"/>
      <c r="I122" s="23"/>
      <c r="J122" s="33"/>
      <c r="K122" s="40"/>
      <c r="L122" s="11"/>
      <c r="M122" s="23"/>
      <c r="N122" s="33"/>
      <c r="O122" s="40"/>
      <c r="P122" s="11">
        <v>18</v>
      </c>
      <c r="Q122" s="23">
        <v>60</v>
      </c>
      <c r="R122" s="33"/>
      <c r="S122" s="40"/>
      <c r="T122" s="11"/>
      <c r="U122" s="23"/>
      <c r="V122" s="11"/>
      <c r="W122" s="23"/>
      <c r="X122" s="11"/>
      <c r="Y122" s="23"/>
      <c r="Z122" s="11"/>
      <c r="AA122" s="23"/>
      <c r="AB122" s="11"/>
      <c r="AC122" s="23"/>
      <c r="AD122" s="11"/>
      <c r="AE122" s="23"/>
      <c r="AF122" s="11"/>
      <c r="AG122" s="23"/>
      <c r="AH122" s="11"/>
      <c r="AI122" s="23"/>
      <c r="AJ122" s="33"/>
      <c r="AK122" s="40"/>
      <c r="AL122" s="47">
        <f>D122+F122+H122+J122+L122+N122+P122+R122+T122+V122+X122+Z122+AB122+AD122+AF122+AH122+AJ122</f>
        <v>18</v>
      </c>
      <c r="AM122" s="40">
        <f>D122*E122+F122*G122+H122*I122+J122*K122+L122*M122+N122*O122+P122*Q122+R122*S122+T122*U122+V122*W122+X122*Y122+Z122*AA122+AB122*AC122+AD122*AE122+AF122*AG122+AH122*AI122+AJ122*AK122</f>
        <v>1080</v>
      </c>
      <c r="AN122" s="74">
        <f t="shared" si="6"/>
        <v>60</v>
      </c>
      <c r="AO122" s="30"/>
      <c r="AP122" s="10" t="s">
        <v>239</v>
      </c>
      <c r="AQ122" s="30"/>
    </row>
    <row r="123" spans="1:43" x14ac:dyDescent="0.2">
      <c r="A123" s="31" t="s">
        <v>62</v>
      </c>
      <c r="B123" s="10" t="s">
        <v>63</v>
      </c>
      <c r="C123" s="31" t="s">
        <v>27</v>
      </c>
      <c r="D123" s="87">
        <v>400</v>
      </c>
      <c r="E123" s="23">
        <v>2</v>
      </c>
      <c r="F123" s="33">
        <v>800</v>
      </c>
      <c r="G123" s="40">
        <v>2</v>
      </c>
      <c r="H123" s="11">
        <v>800</v>
      </c>
      <c r="I123" s="23">
        <v>2</v>
      </c>
      <c r="J123" s="33">
        <v>800</v>
      </c>
      <c r="K123" s="40">
        <v>3</v>
      </c>
      <c r="L123" s="11">
        <v>800</v>
      </c>
      <c r="M123" s="23">
        <v>3</v>
      </c>
      <c r="N123" s="33"/>
      <c r="O123" s="40"/>
      <c r="P123" s="11"/>
      <c r="Q123" s="23"/>
      <c r="R123" s="33">
        <v>340</v>
      </c>
      <c r="S123" s="40">
        <v>6</v>
      </c>
      <c r="T123" s="11">
        <v>400</v>
      </c>
      <c r="U123" s="23">
        <v>3</v>
      </c>
      <c r="V123" s="11">
        <v>800</v>
      </c>
      <c r="W123" s="23">
        <v>2.5</v>
      </c>
      <c r="X123" s="11">
        <v>800</v>
      </c>
      <c r="Y123" s="23">
        <v>2.5</v>
      </c>
      <c r="Z123" s="11">
        <v>800</v>
      </c>
      <c r="AA123" s="23">
        <v>1.68</v>
      </c>
      <c r="AB123" s="11">
        <v>800</v>
      </c>
      <c r="AC123" s="23">
        <v>1.68</v>
      </c>
      <c r="AD123" s="11"/>
      <c r="AE123" s="23"/>
      <c r="AF123" s="11"/>
      <c r="AG123" s="23"/>
      <c r="AH123" s="11"/>
      <c r="AI123" s="23"/>
      <c r="AJ123" s="33">
        <v>640</v>
      </c>
      <c r="AK123" s="40">
        <v>2</v>
      </c>
      <c r="AL123" s="47">
        <f>D123+F123+H123+J123+L123+N123+P123+R123+T123+V123+X123+Z123+AB123+AD123+AF123+AH123+AJ123</f>
        <v>8180</v>
      </c>
      <c r="AM123" s="40">
        <f>D123*E123+F123*G123+H123*I123+J123*K123+L123*M123+N123*O123+P123*Q123+R123*S123+T123*U123+V123*W123+X123*Y123+Z123*AA123+AB123*AC123+AD123*AE123+AF123*AG123+AH123*AI123+AJ123*AK123</f>
        <v>20008</v>
      </c>
      <c r="AN123" s="74">
        <f t="shared" si="6"/>
        <v>2.4459657701711492</v>
      </c>
      <c r="AO123" s="30" t="s">
        <v>62</v>
      </c>
      <c r="AP123" s="10" t="s">
        <v>63</v>
      </c>
      <c r="AQ123" s="30" t="s">
        <v>27</v>
      </c>
    </row>
    <row r="124" spans="1:43" ht="13.5" thickBot="1" x14ac:dyDescent="0.25">
      <c r="A124" s="82" t="s">
        <v>124</v>
      </c>
      <c r="B124" s="89" t="s">
        <v>396</v>
      </c>
      <c r="C124" s="82" t="s">
        <v>27</v>
      </c>
      <c r="D124" s="88"/>
      <c r="E124" s="43"/>
      <c r="F124" s="84"/>
      <c r="G124" s="79"/>
      <c r="H124" s="83"/>
      <c r="I124" s="43"/>
      <c r="J124" s="84"/>
      <c r="K124" s="79"/>
      <c r="L124" s="83"/>
      <c r="M124" s="43"/>
      <c r="N124" s="84"/>
      <c r="O124" s="79"/>
      <c r="P124" s="83"/>
      <c r="Q124" s="43"/>
      <c r="R124" s="84">
        <v>340</v>
      </c>
      <c r="S124" s="79">
        <v>1</v>
      </c>
      <c r="T124" s="83"/>
      <c r="U124" s="43"/>
      <c r="V124" s="83"/>
      <c r="W124" s="43"/>
      <c r="X124" s="83"/>
      <c r="Y124" s="43"/>
      <c r="Z124" s="83"/>
      <c r="AA124" s="43"/>
      <c r="AB124" s="83"/>
      <c r="AC124" s="43"/>
      <c r="AD124" s="83"/>
      <c r="AE124" s="43"/>
      <c r="AF124" s="83"/>
      <c r="AG124" s="43"/>
      <c r="AH124" s="83"/>
      <c r="AI124" s="43"/>
      <c r="AJ124" s="84"/>
      <c r="AK124" s="79"/>
      <c r="AL124" s="78">
        <f>D124+F124+H124+J124+L124+N124+P124+R124+T124+V124+X124+Z124+AB124+AD124+AF124+AH124+AJ124</f>
        <v>340</v>
      </c>
      <c r="AM124" s="79">
        <f>D124*E124+F124*G124+H124*I124+J124*K124+L124*M124+N124*O124+P124*Q124+R124*S124+T124*U124+V124*W124+X124*Y124+Z124*AA124+AB124*AC124+AD124*AE124+AF124*AG124+AH124*AI124+AJ124*AK124</f>
        <v>340</v>
      </c>
      <c r="AN124" s="80">
        <f t="shared" si="6"/>
        <v>1</v>
      </c>
      <c r="AO124" s="81" t="s">
        <v>124</v>
      </c>
      <c r="AP124" s="89" t="s">
        <v>396</v>
      </c>
      <c r="AQ124" s="30" t="s">
        <v>27</v>
      </c>
    </row>
    <row r="125" spans="1:43" x14ac:dyDescent="0.2">
      <c r="D125" s="46"/>
      <c r="E125" s="46"/>
      <c r="G125" s="46"/>
      <c r="I125" s="46"/>
      <c r="K125" s="46"/>
      <c r="M125" s="46"/>
      <c r="O125" s="46"/>
      <c r="Q125" s="46"/>
      <c r="S125" s="46"/>
      <c r="U125" s="46"/>
      <c r="W125" s="46"/>
      <c r="Y125" s="46"/>
      <c r="AA125" s="46"/>
      <c r="AC125" s="46"/>
      <c r="AE125" s="46"/>
      <c r="AG125" s="46"/>
      <c r="AI125" s="46"/>
      <c r="AK125" s="46"/>
    </row>
    <row r="126" spans="1:43" x14ac:dyDescent="0.2">
      <c r="D126" s="46"/>
      <c r="E126" s="46"/>
      <c r="G126" s="46"/>
      <c r="I126" s="46"/>
      <c r="K126" s="46"/>
      <c r="M126" s="46"/>
      <c r="O126" s="46"/>
      <c r="Q126" s="46"/>
      <c r="S126" s="46"/>
      <c r="U126" s="46"/>
      <c r="W126" s="46"/>
      <c r="Y126" s="46"/>
      <c r="AA126" s="46"/>
      <c r="AC126" s="46"/>
      <c r="AE126" s="46"/>
      <c r="AG126" s="46"/>
      <c r="AI126" s="46"/>
      <c r="AK126" s="46"/>
    </row>
    <row r="127" spans="1:43" x14ac:dyDescent="0.2">
      <c r="D127" s="46"/>
      <c r="E127" s="46"/>
      <c r="G127" s="46"/>
      <c r="I127" s="46"/>
      <c r="K127" s="46"/>
      <c r="M127" s="46"/>
      <c r="O127" s="46"/>
      <c r="Q127" s="46"/>
      <c r="S127" s="46"/>
      <c r="U127" s="46"/>
      <c r="W127" s="46"/>
      <c r="Y127" s="46"/>
      <c r="AA127" s="46"/>
      <c r="AC127" s="46"/>
      <c r="AE127" s="46"/>
      <c r="AG127" s="46"/>
      <c r="AI127" s="46"/>
      <c r="AK127" s="46"/>
    </row>
    <row r="128" spans="1:43" x14ac:dyDescent="0.2">
      <c r="D128" s="46"/>
      <c r="E128" s="46"/>
      <c r="G128" s="46"/>
      <c r="I128" s="46"/>
      <c r="K128" s="46"/>
      <c r="M128" s="46"/>
      <c r="O128" s="46"/>
      <c r="Q128" s="46"/>
      <c r="S128" s="46"/>
      <c r="U128" s="46"/>
      <c r="W128" s="46"/>
      <c r="Y128" s="46"/>
      <c r="AA128" s="46"/>
      <c r="AC128" s="46"/>
      <c r="AE128" s="46"/>
      <c r="AG128" s="46"/>
      <c r="AI128" s="46"/>
      <c r="AK128" s="46"/>
    </row>
    <row r="129" spans="4:37" x14ac:dyDescent="0.2">
      <c r="D129" s="46"/>
      <c r="E129" s="46"/>
      <c r="G129" s="46"/>
      <c r="I129" s="46"/>
      <c r="K129" s="46"/>
      <c r="M129" s="46"/>
      <c r="O129" s="46"/>
      <c r="Q129" s="46"/>
      <c r="S129" s="46"/>
      <c r="U129" s="46"/>
      <c r="W129" s="46"/>
      <c r="Y129" s="46"/>
      <c r="AA129" s="46"/>
      <c r="AC129" s="46"/>
      <c r="AE129" s="46"/>
      <c r="AG129" s="46"/>
      <c r="AI129" s="46"/>
      <c r="AK129" s="46"/>
    </row>
    <row r="130" spans="4:37" x14ac:dyDescent="0.2">
      <c r="D130" s="46"/>
      <c r="E130" s="46"/>
      <c r="G130" s="46"/>
      <c r="I130" s="46"/>
      <c r="K130" s="46"/>
      <c r="M130" s="46"/>
      <c r="O130" s="46"/>
      <c r="Q130" s="46"/>
      <c r="S130" s="46"/>
      <c r="U130" s="46"/>
      <c r="W130" s="46"/>
      <c r="Y130" s="46"/>
      <c r="AA130" s="46"/>
      <c r="AC130" s="46"/>
      <c r="AE130" s="46"/>
      <c r="AG130" s="46"/>
      <c r="AI130" s="46"/>
      <c r="AK130" s="46"/>
    </row>
    <row r="131" spans="4:37" x14ac:dyDescent="0.2">
      <c r="D131" s="46"/>
      <c r="E131" s="46"/>
      <c r="G131" s="46"/>
      <c r="I131" s="46"/>
      <c r="K131" s="46"/>
      <c r="M131" s="46"/>
      <c r="O131" s="46"/>
      <c r="Q131" s="46"/>
      <c r="S131" s="46"/>
      <c r="U131" s="46"/>
      <c r="W131" s="46"/>
      <c r="Y131" s="46"/>
      <c r="AA131" s="46"/>
      <c r="AC131" s="46"/>
      <c r="AE131" s="46"/>
      <c r="AG131" s="46"/>
      <c r="AI131" s="46"/>
      <c r="AK131" s="46"/>
    </row>
    <row r="132" spans="4:37" x14ac:dyDescent="0.2">
      <c r="D132" s="46"/>
      <c r="E132" s="46"/>
      <c r="G132" s="46"/>
      <c r="I132" s="46"/>
      <c r="K132" s="46"/>
      <c r="M132" s="46"/>
      <c r="O132" s="46"/>
      <c r="Q132" s="46"/>
      <c r="S132" s="46"/>
      <c r="U132" s="46"/>
      <c r="W132" s="46"/>
      <c r="Y132" s="46"/>
      <c r="AA132" s="46"/>
      <c r="AC132" s="46"/>
      <c r="AE132" s="46"/>
      <c r="AG132" s="46"/>
      <c r="AI132" s="46"/>
      <c r="AK132" s="46"/>
    </row>
    <row r="133" spans="4:37" x14ac:dyDescent="0.2">
      <c r="D133" s="46"/>
      <c r="E133" s="46"/>
      <c r="G133" s="46"/>
      <c r="I133" s="46"/>
      <c r="K133" s="46"/>
      <c r="M133" s="46"/>
      <c r="O133" s="46"/>
      <c r="Q133" s="46"/>
      <c r="S133" s="46"/>
      <c r="U133" s="46"/>
      <c r="W133" s="46"/>
      <c r="Y133" s="46"/>
      <c r="AA133" s="46"/>
      <c r="AC133" s="46"/>
      <c r="AE133" s="46"/>
      <c r="AG133" s="46"/>
      <c r="AI133" s="46"/>
      <c r="AK133" s="46"/>
    </row>
    <row r="134" spans="4:37" x14ac:dyDescent="0.2">
      <c r="D134" s="46"/>
      <c r="E134" s="46"/>
      <c r="G134" s="46"/>
      <c r="I134" s="46"/>
      <c r="K134" s="46"/>
      <c r="M134" s="46"/>
      <c r="O134" s="46"/>
      <c r="Q134" s="46"/>
      <c r="S134" s="46"/>
      <c r="U134" s="46"/>
      <c r="W134" s="46"/>
      <c r="Y134" s="46"/>
      <c r="AA134" s="46"/>
      <c r="AC134" s="46"/>
      <c r="AE134" s="46"/>
      <c r="AG134" s="46"/>
      <c r="AI134" s="46"/>
      <c r="AK134" s="46"/>
    </row>
    <row r="135" spans="4:37" x14ac:dyDescent="0.2">
      <c r="D135" s="46"/>
      <c r="E135" s="46"/>
      <c r="G135" s="46"/>
      <c r="I135" s="46"/>
      <c r="K135" s="46"/>
      <c r="M135" s="46"/>
      <c r="O135" s="46"/>
      <c r="Q135" s="46"/>
      <c r="S135" s="46"/>
      <c r="U135" s="46"/>
      <c r="W135" s="46"/>
      <c r="Y135" s="46"/>
      <c r="AA135" s="46"/>
      <c r="AC135" s="46"/>
      <c r="AE135" s="46"/>
      <c r="AG135" s="46"/>
      <c r="AI135" s="46"/>
      <c r="AK135" s="46"/>
    </row>
    <row r="136" spans="4:37" x14ac:dyDescent="0.2">
      <c r="D136" s="46"/>
      <c r="E136" s="46"/>
      <c r="G136" s="46"/>
      <c r="I136" s="46"/>
      <c r="K136" s="46"/>
      <c r="M136" s="46"/>
      <c r="O136" s="46"/>
      <c r="Q136" s="46"/>
      <c r="S136" s="46"/>
      <c r="U136" s="46"/>
      <c r="W136" s="46"/>
      <c r="Y136" s="46"/>
      <c r="AA136" s="46"/>
      <c r="AC136" s="46"/>
      <c r="AE136" s="46"/>
      <c r="AG136" s="46"/>
      <c r="AI136" s="46"/>
      <c r="AK136" s="46"/>
    </row>
    <row r="137" spans="4:37" x14ac:dyDescent="0.2">
      <c r="D137" s="46"/>
      <c r="E137" s="46"/>
      <c r="G137" s="46"/>
      <c r="I137" s="46"/>
      <c r="K137" s="46"/>
      <c r="M137" s="46"/>
      <c r="O137" s="46"/>
      <c r="Q137" s="46"/>
      <c r="S137" s="46"/>
      <c r="U137" s="46"/>
      <c r="W137" s="46"/>
      <c r="Y137" s="46"/>
      <c r="AA137" s="46"/>
      <c r="AC137" s="46"/>
      <c r="AE137" s="46"/>
      <c r="AG137" s="46"/>
      <c r="AI137" s="46"/>
      <c r="AK137" s="46"/>
    </row>
    <row r="138" spans="4:37" x14ac:dyDescent="0.2">
      <c r="D138" s="46"/>
      <c r="E138" s="46"/>
      <c r="G138" s="46"/>
      <c r="I138" s="46"/>
      <c r="K138" s="46"/>
      <c r="M138" s="46"/>
      <c r="O138" s="46"/>
      <c r="Q138" s="46"/>
      <c r="S138" s="46"/>
      <c r="U138" s="46"/>
      <c r="W138" s="46"/>
      <c r="Y138" s="46"/>
      <c r="AA138" s="46"/>
      <c r="AC138" s="46"/>
      <c r="AE138" s="46"/>
      <c r="AG138" s="46"/>
      <c r="AI138" s="46"/>
      <c r="AK138" s="46"/>
    </row>
    <row r="139" spans="4:37" x14ac:dyDescent="0.2">
      <c r="D139" s="46"/>
      <c r="E139" s="46"/>
      <c r="G139" s="46"/>
      <c r="I139" s="46"/>
      <c r="K139" s="46"/>
      <c r="M139" s="46"/>
      <c r="O139" s="46"/>
      <c r="Q139" s="46"/>
      <c r="S139" s="46"/>
      <c r="U139" s="46"/>
      <c r="W139" s="46"/>
      <c r="Y139" s="46"/>
      <c r="AA139" s="46"/>
      <c r="AC139" s="46"/>
      <c r="AE139" s="46"/>
      <c r="AG139" s="46"/>
      <c r="AI139" s="46"/>
      <c r="AK139" s="46"/>
    </row>
    <row r="140" spans="4:37" x14ac:dyDescent="0.2">
      <c r="D140" s="46"/>
      <c r="E140" s="46"/>
      <c r="G140" s="46"/>
      <c r="I140" s="46"/>
      <c r="K140" s="46"/>
      <c r="M140" s="46"/>
      <c r="O140" s="46"/>
      <c r="Q140" s="46"/>
      <c r="S140" s="46"/>
      <c r="U140" s="46"/>
      <c r="W140" s="46"/>
      <c r="Y140" s="46"/>
      <c r="AA140" s="46"/>
      <c r="AC140" s="46"/>
      <c r="AE140" s="46"/>
      <c r="AG140" s="46"/>
      <c r="AI140" s="46"/>
      <c r="AK140" s="46"/>
    </row>
    <row r="141" spans="4:37" x14ac:dyDescent="0.2">
      <c r="D141" s="46"/>
      <c r="E141" s="46"/>
      <c r="G141" s="46"/>
      <c r="I141" s="46"/>
      <c r="K141" s="46"/>
      <c r="M141" s="46"/>
      <c r="O141" s="46"/>
      <c r="Q141" s="46"/>
      <c r="S141" s="46"/>
      <c r="U141" s="46"/>
      <c r="W141" s="46"/>
      <c r="Y141" s="46"/>
      <c r="AA141" s="46"/>
      <c r="AC141" s="46"/>
      <c r="AE141" s="46"/>
      <c r="AG141" s="46"/>
      <c r="AI141" s="46"/>
      <c r="AK141" s="46"/>
    </row>
    <row r="142" spans="4:37" x14ac:dyDescent="0.2">
      <c r="D142" s="46"/>
      <c r="E142" s="46"/>
      <c r="G142" s="46"/>
      <c r="I142" s="46"/>
      <c r="K142" s="46"/>
      <c r="M142" s="46"/>
      <c r="O142" s="46"/>
      <c r="Q142" s="46"/>
      <c r="S142" s="46"/>
      <c r="U142" s="46"/>
      <c r="W142" s="46"/>
      <c r="Y142" s="46"/>
      <c r="AA142" s="46"/>
      <c r="AC142" s="46"/>
      <c r="AE142" s="46"/>
      <c r="AG142" s="46"/>
      <c r="AI142" s="46"/>
      <c r="AK142" s="46"/>
    </row>
    <row r="143" spans="4:37" x14ac:dyDescent="0.2">
      <c r="D143" s="46"/>
      <c r="E143" s="46"/>
      <c r="G143" s="46"/>
      <c r="I143" s="46"/>
      <c r="K143" s="46"/>
      <c r="M143" s="46"/>
      <c r="O143" s="46"/>
      <c r="Q143" s="46"/>
      <c r="S143" s="46"/>
      <c r="U143" s="46"/>
      <c r="W143" s="46"/>
      <c r="Y143" s="46"/>
      <c r="AA143" s="46"/>
      <c r="AC143" s="46"/>
      <c r="AE143" s="46"/>
      <c r="AG143" s="46"/>
      <c r="AI143" s="46"/>
      <c r="AK143" s="46"/>
    </row>
    <row r="144" spans="4:37" x14ac:dyDescent="0.2">
      <c r="D144" s="46"/>
      <c r="E144" s="46"/>
      <c r="G144" s="46"/>
      <c r="I144" s="46"/>
      <c r="K144" s="46"/>
      <c r="M144" s="46"/>
      <c r="O144" s="46"/>
      <c r="Q144" s="46"/>
      <c r="S144" s="46"/>
      <c r="U144" s="46"/>
      <c r="W144" s="46"/>
      <c r="Y144" s="46"/>
      <c r="AA144" s="46"/>
      <c r="AC144" s="46"/>
      <c r="AE144" s="46"/>
      <c r="AG144" s="46"/>
      <c r="AI144" s="46"/>
      <c r="AK144" s="46"/>
    </row>
    <row r="145" spans="4:37" x14ac:dyDescent="0.2">
      <c r="D145" s="46"/>
      <c r="E145" s="46"/>
      <c r="G145" s="46"/>
      <c r="I145" s="46"/>
      <c r="K145" s="46"/>
      <c r="M145" s="46"/>
      <c r="O145" s="46"/>
      <c r="Q145" s="46"/>
      <c r="S145" s="46"/>
      <c r="U145" s="46"/>
      <c r="W145" s="46"/>
      <c r="Y145" s="46"/>
      <c r="AA145" s="46"/>
      <c r="AC145" s="46"/>
      <c r="AE145" s="46"/>
      <c r="AG145" s="46"/>
      <c r="AI145" s="46"/>
      <c r="AK145" s="46"/>
    </row>
    <row r="146" spans="4:37" x14ac:dyDescent="0.2">
      <c r="D146" s="46"/>
      <c r="E146" s="46"/>
      <c r="G146" s="46"/>
      <c r="I146" s="46"/>
      <c r="K146" s="46"/>
      <c r="M146" s="46"/>
      <c r="O146" s="46"/>
      <c r="Q146" s="46"/>
      <c r="S146" s="46"/>
      <c r="U146" s="46"/>
      <c r="W146" s="46"/>
      <c r="Y146" s="46"/>
      <c r="AA146" s="46"/>
      <c r="AC146" s="46"/>
      <c r="AE146" s="46"/>
      <c r="AG146" s="46"/>
      <c r="AI146" s="46"/>
      <c r="AK146" s="46"/>
    </row>
    <row r="147" spans="4:37" x14ac:dyDescent="0.2">
      <c r="D147" s="46"/>
      <c r="E147" s="46"/>
      <c r="G147" s="46"/>
      <c r="I147" s="46"/>
      <c r="K147" s="46"/>
      <c r="M147" s="46"/>
      <c r="O147" s="46"/>
      <c r="Q147" s="46"/>
      <c r="S147" s="46"/>
      <c r="U147" s="46"/>
      <c r="W147" s="46"/>
      <c r="Y147" s="46"/>
      <c r="AA147" s="46"/>
      <c r="AC147" s="46"/>
      <c r="AE147" s="46"/>
      <c r="AG147" s="46"/>
      <c r="AI147" s="46"/>
      <c r="AK147" s="46"/>
    </row>
    <row r="148" spans="4:37" x14ac:dyDescent="0.2">
      <c r="D148" s="46"/>
      <c r="E148" s="46"/>
      <c r="G148" s="46"/>
      <c r="I148" s="46"/>
      <c r="K148" s="46"/>
      <c r="M148" s="46"/>
      <c r="O148" s="46"/>
      <c r="Q148" s="46"/>
      <c r="S148" s="46"/>
      <c r="U148" s="46"/>
      <c r="W148" s="46"/>
      <c r="Y148" s="46"/>
      <c r="AA148" s="46"/>
      <c r="AC148" s="46"/>
      <c r="AE148" s="46"/>
      <c r="AG148" s="46"/>
      <c r="AI148" s="46"/>
      <c r="AK148" s="46"/>
    </row>
    <row r="149" spans="4:37" x14ac:dyDescent="0.2">
      <c r="D149" s="46"/>
      <c r="E149" s="46"/>
      <c r="G149" s="46"/>
      <c r="I149" s="46"/>
      <c r="K149" s="46"/>
      <c r="M149" s="46"/>
      <c r="O149" s="46"/>
      <c r="Q149" s="46"/>
      <c r="S149" s="46"/>
      <c r="U149" s="46"/>
      <c r="W149" s="46"/>
      <c r="Y149" s="46"/>
      <c r="AA149" s="46"/>
      <c r="AC149" s="46"/>
      <c r="AE149" s="46"/>
      <c r="AG149" s="46"/>
      <c r="AI149" s="46"/>
      <c r="AK149" s="46"/>
    </row>
    <row r="150" spans="4:37" x14ac:dyDescent="0.2">
      <c r="D150" s="46"/>
      <c r="E150" s="46"/>
      <c r="G150" s="46"/>
      <c r="I150" s="46"/>
      <c r="K150" s="46"/>
      <c r="M150" s="46"/>
      <c r="O150" s="46"/>
      <c r="Q150" s="46"/>
      <c r="S150" s="46"/>
      <c r="U150" s="46"/>
      <c r="W150" s="46"/>
      <c r="Y150" s="46"/>
      <c r="AA150" s="46"/>
      <c r="AC150" s="46"/>
      <c r="AE150" s="46"/>
      <c r="AG150" s="46"/>
      <c r="AI150" s="46"/>
      <c r="AK150" s="46"/>
    </row>
    <row r="151" spans="4:37" x14ac:dyDescent="0.2">
      <c r="D151" s="46"/>
      <c r="E151" s="46"/>
      <c r="G151" s="46"/>
      <c r="I151" s="46"/>
      <c r="K151" s="46"/>
      <c r="M151" s="46"/>
      <c r="O151" s="46"/>
      <c r="Q151" s="46"/>
      <c r="S151" s="46"/>
      <c r="U151" s="46"/>
      <c r="W151" s="46"/>
      <c r="Y151" s="46"/>
      <c r="AA151" s="46"/>
      <c r="AC151" s="46"/>
      <c r="AE151" s="46"/>
      <c r="AG151" s="46"/>
      <c r="AI151" s="46"/>
      <c r="AK151" s="46"/>
    </row>
    <row r="152" spans="4:37" x14ac:dyDescent="0.2">
      <c r="D152" s="46"/>
      <c r="E152" s="46"/>
      <c r="G152" s="46"/>
      <c r="I152" s="46"/>
      <c r="K152" s="46"/>
      <c r="M152" s="46"/>
      <c r="O152" s="46"/>
      <c r="Q152" s="46"/>
      <c r="S152" s="46"/>
      <c r="U152" s="46"/>
      <c r="W152" s="46"/>
      <c r="Y152" s="46"/>
      <c r="AA152" s="46"/>
      <c r="AC152" s="46"/>
      <c r="AE152" s="46"/>
      <c r="AG152" s="46"/>
      <c r="AI152" s="46"/>
      <c r="AK152" s="46"/>
    </row>
    <row r="153" spans="4:37" x14ac:dyDescent="0.2">
      <c r="D153" s="46"/>
      <c r="E153" s="46"/>
      <c r="G153" s="46"/>
      <c r="I153" s="46"/>
      <c r="K153" s="46"/>
      <c r="M153" s="46"/>
      <c r="O153" s="46"/>
      <c r="Q153" s="46"/>
      <c r="S153" s="46"/>
      <c r="U153" s="46"/>
      <c r="W153" s="46"/>
      <c r="Y153" s="46"/>
      <c r="AA153" s="46"/>
      <c r="AC153" s="46"/>
      <c r="AE153" s="46"/>
      <c r="AG153" s="46"/>
      <c r="AI153" s="46"/>
      <c r="AK153" s="46"/>
    </row>
    <row r="154" spans="4:37" x14ac:dyDescent="0.2">
      <c r="D154" s="46"/>
      <c r="E154" s="46"/>
      <c r="G154" s="46"/>
      <c r="I154" s="46"/>
      <c r="K154" s="46"/>
      <c r="M154" s="46"/>
      <c r="O154" s="46"/>
      <c r="Q154" s="46"/>
      <c r="S154" s="46"/>
      <c r="U154" s="46"/>
      <c r="W154" s="46"/>
      <c r="Y154" s="46"/>
      <c r="AA154" s="46"/>
      <c r="AC154" s="46"/>
      <c r="AE154" s="46"/>
      <c r="AG154" s="46"/>
      <c r="AI154" s="46"/>
      <c r="AK154" s="46"/>
    </row>
    <row r="155" spans="4:37" x14ac:dyDescent="0.2">
      <c r="D155" s="46"/>
      <c r="E155" s="46"/>
      <c r="G155" s="46"/>
      <c r="I155" s="46"/>
      <c r="K155" s="46"/>
      <c r="M155" s="46"/>
      <c r="O155" s="46"/>
      <c r="Q155" s="46"/>
      <c r="S155" s="46"/>
      <c r="U155" s="46"/>
      <c r="W155" s="46"/>
      <c r="Y155" s="46"/>
      <c r="AA155" s="46"/>
      <c r="AC155" s="46"/>
      <c r="AE155" s="46"/>
      <c r="AG155" s="46"/>
      <c r="AI155" s="46"/>
      <c r="AK155" s="46"/>
    </row>
    <row r="156" spans="4:37" x14ac:dyDescent="0.2">
      <c r="D156" s="46"/>
      <c r="E156" s="46"/>
      <c r="G156" s="46"/>
      <c r="I156" s="46"/>
      <c r="K156" s="46"/>
      <c r="M156" s="46"/>
      <c r="O156" s="46"/>
      <c r="Q156" s="46"/>
      <c r="S156" s="46"/>
      <c r="U156" s="46"/>
      <c r="W156" s="46"/>
      <c r="Y156" s="46"/>
      <c r="AA156" s="46"/>
      <c r="AC156" s="46"/>
      <c r="AE156" s="46"/>
      <c r="AG156" s="46"/>
      <c r="AI156" s="46"/>
      <c r="AK156" s="46"/>
    </row>
    <row r="157" spans="4:37" x14ac:dyDescent="0.2">
      <c r="D157" s="46"/>
      <c r="E157" s="46"/>
      <c r="G157" s="46"/>
      <c r="I157" s="46"/>
      <c r="K157" s="46"/>
      <c r="M157" s="46"/>
      <c r="O157" s="46"/>
      <c r="Q157" s="46"/>
      <c r="S157" s="46"/>
      <c r="U157" s="46"/>
      <c r="W157" s="46"/>
      <c r="Y157" s="46"/>
      <c r="AA157" s="46"/>
      <c r="AC157" s="46"/>
      <c r="AE157" s="46"/>
      <c r="AG157" s="46"/>
      <c r="AI157" s="46"/>
      <c r="AK157" s="46"/>
    </row>
    <row r="158" spans="4:37" x14ac:dyDescent="0.2">
      <c r="D158" s="46"/>
      <c r="E158" s="46"/>
      <c r="G158" s="46"/>
      <c r="I158" s="46"/>
      <c r="K158" s="46"/>
      <c r="M158" s="46"/>
      <c r="O158" s="46"/>
      <c r="Q158" s="46"/>
      <c r="S158" s="46"/>
      <c r="U158" s="46"/>
      <c r="W158" s="46"/>
      <c r="Y158" s="46"/>
      <c r="AA158" s="46"/>
      <c r="AC158" s="46"/>
      <c r="AE158" s="46"/>
      <c r="AG158" s="46"/>
      <c r="AI158" s="46"/>
      <c r="AK158" s="46"/>
    </row>
    <row r="159" spans="4:37" x14ac:dyDescent="0.2">
      <c r="D159" s="46"/>
      <c r="E159" s="46"/>
      <c r="G159" s="46"/>
      <c r="I159" s="46"/>
      <c r="K159" s="46"/>
      <c r="M159" s="46"/>
      <c r="O159" s="46"/>
      <c r="Q159" s="46"/>
      <c r="S159" s="46"/>
      <c r="U159" s="46"/>
      <c r="W159" s="46"/>
      <c r="Y159" s="46"/>
      <c r="AA159" s="46"/>
      <c r="AC159" s="46"/>
      <c r="AE159" s="46"/>
      <c r="AG159" s="46"/>
      <c r="AI159" s="46"/>
      <c r="AK159" s="46"/>
    </row>
    <row r="160" spans="4:37" x14ac:dyDescent="0.2">
      <c r="D160" s="46"/>
      <c r="E160" s="46"/>
      <c r="G160" s="46"/>
      <c r="I160" s="46"/>
      <c r="K160" s="46"/>
      <c r="M160" s="46"/>
      <c r="O160" s="46"/>
      <c r="Q160" s="46"/>
      <c r="S160" s="46"/>
      <c r="U160" s="46"/>
      <c r="W160" s="46"/>
      <c r="Y160" s="46"/>
      <c r="AA160" s="46"/>
      <c r="AC160" s="46"/>
      <c r="AE160" s="46"/>
      <c r="AG160" s="46"/>
      <c r="AI160" s="46"/>
      <c r="AK160" s="46"/>
    </row>
    <row r="161" spans="4:37" x14ac:dyDescent="0.2">
      <c r="D161" s="46"/>
      <c r="E161" s="46"/>
      <c r="G161" s="46"/>
      <c r="I161" s="46"/>
      <c r="K161" s="46"/>
      <c r="M161" s="46"/>
      <c r="O161" s="46"/>
      <c r="Q161" s="46"/>
      <c r="S161" s="46"/>
      <c r="U161" s="46"/>
      <c r="W161" s="46"/>
      <c r="Y161" s="46"/>
      <c r="AA161" s="46"/>
      <c r="AC161" s="46"/>
      <c r="AE161" s="46"/>
      <c r="AG161" s="46"/>
      <c r="AI161" s="46"/>
      <c r="AK161" s="46"/>
    </row>
    <row r="162" spans="4:37" x14ac:dyDescent="0.2">
      <c r="D162" s="46"/>
      <c r="E162" s="46"/>
      <c r="G162" s="46"/>
      <c r="I162" s="46"/>
      <c r="K162" s="46"/>
      <c r="M162" s="46"/>
      <c r="O162" s="46"/>
      <c r="Q162" s="46"/>
      <c r="S162" s="46"/>
      <c r="U162" s="46"/>
      <c r="W162" s="46"/>
      <c r="Y162" s="46"/>
      <c r="AA162" s="46"/>
      <c r="AC162" s="46"/>
      <c r="AE162" s="46"/>
      <c r="AG162" s="46"/>
      <c r="AI162" s="46"/>
      <c r="AK162" s="46"/>
    </row>
    <row r="163" spans="4:37" x14ac:dyDescent="0.2">
      <c r="D163" s="46"/>
      <c r="E163" s="46"/>
      <c r="G163" s="46"/>
      <c r="I163" s="46"/>
      <c r="K163" s="46"/>
      <c r="M163" s="46"/>
      <c r="O163" s="46"/>
      <c r="Q163" s="46"/>
      <c r="S163" s="46"/>
      <c r="U163" s="46"/>
      <c r="W163" s="46"/>
      <c r="Y163" s="46"/>
      <c r="AA163" s="46"/>
      <c r="AC163" s="46"/>
      <c r="AE163" s="46"/>
      <c r="AG163" s="46"/>
      <c r="AI163" s="46"/>
      <c r="AK163" s="46"/>
    </row>
    <row r="164" spans="4:37" x14ac:dyDescent="0.2">
      <c r="D164" s="46"/>
      <c r="E164" s="46"/>
      <c r="G164" s="46"/>
      <c r="I164" s="46"/>
      <c r="K164" s="46"/>
      <c r="M164" s="46"/>
      <c r="O164" s="46"/>
      <c r="Q164" s="46"/>
      <c r="S164" s="46"/>
      <c r="U164" s="46"/>
      <c r="W164" s="46"/>
      <c r="Y164" s="46"/>
      <c r="AA164" s="46"/>
      <c r="AC164" s="46"/>
      <c r="AE164" s="46"/>
      <c r="AG164" s="46"/>
      <c r="AI164" s="46"/>
      <c r="AK164" s="46"/>
    </row>
    <row r="165" spans="4:37" x14ac:dyDescent="0.2">
      <c r="D165" s="46"/>
      <c r="E165" s="46"/>
      <c r="G165" s="46"/>
      <c r="I165" s="46"/>
      <c r="K165" s="46"/>
      <c r="M165" s="46"/>
      <c r="O165" s="46"/>
      <c r="Q165" s="46"/>
      <c r="S165" s="46"/>
      <c r="U165" s="46"/>
      <c r="W165" s="46"/>
      <c r="Y165" s="46"/>
      <c r="AA165" s="46"/>
      <c r="AC165" s="46"/>
      <c r="AE165" s="46"/>
      <c r="AG165" s="46"/>
      <c r="AI165" s="46"/>
      <c r="AK165" s="46"/>
    </row>
    <row r="166" spans="4:37" x14ac:dyDescent="0.2">
      <c r="D166" s="46"/>
      <c r="E166" s="46"/>
      <c r="G166" s="46"/>
      <c r="I166" s="46"/>
      <c r="K166" s="46"/>
      <c r="M166" s="46"/>
      <c r="O166" s="46"/>
      <c r="Q166" s="46"/>
      <c r="S166" s="46"/>
      <c r="U166" s="46"/>
      <c r="W166" s="46"/>
      <c r="Y166" s="46"/>
      <c r="AA166" s="46"/>
      <c r="AC166" s="46"/>
      <c r="AE166" s="46"/>
      <c r="AG166" s="46"/>
      <c r="AI166" s="46"/>
      <c r="AK166" s="46"/>
    </row>
    <row r="167" spans="4:37" x14ac:dyDescent="0.2">
      <c r="D167" s="46"/>
      <c r="E167" s="46"/>
      <c r="G167" s="46"/>
      <c r="I167" s="46"/>
      <c r="K167" s="46"/>
      <c r="M167" s="46"/>
      <c r="O167" s="46"/>
      <c r="Q167" s="46"/>
      <c r="S167" s="46"/>
      <c r="U167" s="46"/>
      <c r="W167" s="46"/>
      <c r="Y167" s="46"/>
      <c r="AA167" s="46"/>
      <c r="AC167" s="46"/>
      <c r="AE167" s="46"/>
      <c r="AG167" s="46"/>
      <c r="AI167" s="46"/>
      <c r="AK167" s="46"/>
    </row>
    <row r="168" spans="4:37" x14ac:dyDescent="0.2">
      <c r="D168" s="46"/>
      <c r="E168" s="46"/>
      <c r="G168" s="46"/>
      <c r="I168" s="46"/>
      <c r="K168" s="46"/>
      <c r="M168" s="46"/>
      <c r="O168" s="46"/>
      <c r="Q168" s="46"/>
      <c r="S168" s="46"/>
      <c r="U168" s="46"/>
      <c r="W168" s="46"/>
      <c r="Y168" s="46"/>
      <c r="AA168" s="46"/>
      <c r="AC168" s="46"/>
      <c r="AE168" s="46"/>
      <c r="AG168" s="46"/>
      <c r="AI168" s="46"/>
      <c r="AK168" s="46"/>
    </row>
    <row r="169" spans="4:37" x14ac:dyDescent="0.2">
      <c r="D169" s="46"/>
      <c r="E169" s="46"/>
      <c r="G169" s="46"/>
      <c r="I169" s="46"/>
      <c r="K169" s="46"/>
      <c r="M169" s="46"/>
      <c r="O169" s="46"/>
      <c r="Q169" s="46"/>
      <c r="S169" s="46"/>
      <c r="U169" s="46"/>
      <c r="W169" s="46"/>
      <c r="Y169" s="46"/>
      <c r="AA169" s="46"/>
      <c r="AC169" s="46"/>
      <c r="AE169" s="46"/>
      <c r="AG169" s="46"/>
      <c r="AI169" s="46"/>
      <c r="AK169" s="46"/>
    </row>
    <row r="170" spans="4:37" x14ac:dyDescent="0.2">
      <c r="D170" s="46"/>
      <c r="E170" s="46"/>
      <c r="G170" s="46"/>
      <c r="I170" s="46"/>
      <c r="K170" s="46"/>
      <c r="M170" s="46"/>
      <c r="O170" s="46"/>
      <c r="Q170" s="46"/>
      <c r="S170" s="46"/>
      <c r="U170" s="46"/>
      <c r="W170" s="46"/>
      <c r="Y170" s="46"/>
      <c r="AA170" s="46"/>
      <c r="AC170" s="46"/>
      <c r="AE170" s="46"/>
      <c r="AG170" s="46"/>
      <c r="AI170" s="46"/>
      <c r="AK170" s="46"/>
    </row>
    <row r="171" spans="4:37" x14ac:dyDescent="0.2">
      <c r="D171" s="46"/>
      <c r="E171" s="46"/>
      <c r="G171" s="46"/>
      <c r="I171" s="46"/>
      <c r="K171" s="46"/>
      <c r="M171" s="46"/>
      <c r="O171" s="46"/>
      <c r="Q171" s="46"/>
      <c r="S171" s="46"/>
      <c r="U171" s="46"/>
      <c r="W171" s="46"/>
      <c r="Y171" s="46"/>
      <c r="AA171" s="46"/>
      <c r="AC171" s="46"/>
      <c r="AE171" s="46"/>
      <c r="AG171" s="46"/>
      <c r="AI171" s="46"/>
      <c r="AK171" s="46"/>
    </row>
    <row r="172" spans="4:37" x14ac:dyDescent="0.2">
      <c r="D172" s="46"/>
      <c r="E172" s="46"/>
      <c r="G172" s="46"/>
      <c r="I172" s="46"/>
      <c r="K172" s="46"/>
      <c r="M172" s="46"/>
      <c r="O172" s="46"/>
      <c r="Q172" s="46"/>
      <c r="S172" s="46"/>
      <c r="U172" s="46"/>
      <c r="W172" s="46"/>
      <c r="Y172" s="46"/>
      <c r="AA172" s="46"/>
      <c r="AC172" s="46"/>
      <c r="AE172" s="46"/>
      <c r="AG172" s="46"/>
      <c r="AI172" s="46"/>
      <c r="AK172" s="46"/>
    </row>
    <row r="173" spans="4:37" x14ac:dyDescent="0.2">
      <c r="D173" s="46"/>
      <c r="E173" s="46"/>
      <c r="G173" s="46"/>
      <c r="I173" s="46"/>
      <c r="K173" s="46"/>
      <c r="M173" s="46"/>
      <c r="O173" s="46"/>
      <c r="Q173" s="46"/>
      <c r="S173" s="46"/>
      <c r="U173" s="46"/>
      <c r="W173" s="46"/>
      <c r="Y173" s="46"/>
      <c r="AA173" s="46"/>
      <c r="AC173" s="46"/>
      <c r="AE173" s="46"/>
      <c r="AG173" s="46"/>
      <c r="AI173" s="46"/>
      <c r="AK173" s="46"/>
    </row>
    <row r="174" spans="4:37" x14ac:dyDescent="0.2">
      <c r="D174" s="46"/>
      <c r="E174" s="46"/>
      <c r="G174" s="46"/>
      <c r="I174" s="46"/>
      <c r="K174" s="46"/>
      <c r="M174" s="46"/>
      <c r="O174" s="46"/>
      <c r="Q174" s="46"/>
      <c r="S174" s="46"/>
      <c r="U174" s="46"/>
      <c r="W174" s="46"/>
      <c r="Y174" s="46"/>
      <c r="AA174" s="46"/>
      <c r="AC174" s="46"/>
      <c r="AE174" s="46"/>
      <c r="AG174" s="46"/>
      <c r="AI174" s="46"/>
      <c r="AK174" s="46"/>
    </row>
    <row r="175" spans="4:37" x14ac:dyDescent="0.2">
      <c r="D175" s="46"/>
      <c r="E175" s="46"/>
      <c r="G175" s="46"/>
      <c r="I175" s="46"/>
      <c r="K175" s="46"/>
      <c r="M175" s="46"/>
      <c r="O175" s="46"/>
      <c r="Q175" s="46"/>
      <c r="S175" s="46"/>
      <c r="U175" s="46"/>
      <c r="W175" s="46"/>
      <c r="Y175" s="46"/>
      <c r="AA175" s="46"/>
      <c r="AC175" s="46"/>
      <c r="AE175" s="46"/>
      <c r="AG175" s="46"/>
      <c r="AI175" s="46"/>
      <c r="AK175" s="46"/>
    </row>
    <row r="176" spans="4:37" x14ac:dyDescent="0.2">
      <c r="D176" s="46"/>
      <c r="E176" s="46"/>
      <c r="G176" s="46"/>
      <c r="I176" s="46"/>
      <c r="K176" s="46"/>
      <c r="M176" s="46"/>
      <c r="O176" s="46"/>
      <c r="Q176" s="46"/>
      <c r="S176" s="46"/>
      <c r="U176" s="46"/>
      <c r="W176" s="46"/>
      <c r="Y176" s="46"/>
      <c r="AA176" s="46"/>
      <c r="AC176" s="46"/>
      <c r="AE176" s="46"/>
      <c r="AG176" s="46"/>
      <c r="AI176" s="46"/>
      <c r="AK176" s="46"/>
    </row>
    <row r="177" spans="4:37" x14ac:dyDescent="0.2">
      <c r="D177" s="46"/>
      <c r="E177" s="46"/>
      <c r="G177" s="46"/>
      <c r="I177" s="46"/>
      <c r="K177" s="46"/>
      <c r="M177" s="46"/>
      <c r="O177" s="46"/>
      <c r="Q177" s="46"/>
      <c r="S177" s="46"/>
      <c r="U177" s="46"/>
      <c r="W177" s="46"/>
      <c r="Y177" s="46"/>
      <c r="AA177" s="46"/>
      <c r="AC177" s="46"/>
      <c r="AE177" s="46"/>
      <c r="AG177" s="46"/>
      <c r="AI177" s="46"/>
      <c r="AK177" s="46"/>
    </row>
    <row r="178" spans="4:37" x14ac:dyDescent="0.2">
      <c r="D178" s="46"/>
      <c r="E178" s="46"/>
      <c r="G178" s="46"/>
      <c r="I178" s="46"/>
      <c r="K178" s="46"/>
      <c r="M178" s="46"/>
      <c r="O178" s="46"/>
      <c r="Q178" s="46"/>
      <c r="S178" s="46"/>
      <c r="U178" s="46"/>
      <c r="W178" s="46"/>
      <c r="Y178" s="46"/>
      <c r="AA178" s="46"/>
      <c r="AC178" s="46"/>
      <c r="AE178" s="46"/>
      <c r="AG178" s="46"/>
      <c r="AI178" s="46"/>
      <c r="AK178" s="46"/>
    </row>
    <row r="179" spans="4:37" x14ac:dyDescent="0.2">
      <c r="D179" s="46"/>
      <c r="E179" s="46"/>
      <c r="G179" s="46"/>
      <c r="I179" s="46"/>
      <c r="K179" s="46"/>
      <c r="M179" s="46"/>
      <c r="O179" s="46"/>
      <c r="Q179" s="46"/>
      <c r="S179" s="46"/>
      <c r="U179" s="46"/>
      <c r="W179" s="46"/>
      <c r="Y179" s="46"/>
      <c r="AA179" s="46"/>
      <c r="AC179" s="46"/>
      <c r="AE179" s="46"/>
      <c r="AG179" s="46"/>
      <c r="AI179" s="46"/>
      <c r="AK179" s="46"/>
    </row>
    <row r="180" spans="4:37" x14ac:dyDescent="0.2">
      <c r="D180" s="46"/>
      <c r="E180" s="46"/>
      <c r="G180" s="46"/>
      <c r="I180" s="46"/>
      <c r="K180" s="46"/>
      <c r="M180" s="46"/>
      <c r="O180" s="46"/>
      <c r="Q180" s="46"/>
      <c r="S180" s="46"/>
      <c r="U180" s="46"/>
      <c r="W180" s="46"/>
      <c r="Y180" s="46"/>
      <c r="AA180" s="46"/>
      <c r="AC180" s="46"/>
      <c r="AE180" s="46"/>
      <c r="AG180" s="46"/>
      <c r="AI180" s="46"/>
      <c r="AK180" s="46"/>
    </row>
    <row r="181" spans="4:37" x14ac:dyDescent="0.2">
      <c r="D181" s="46"/>
      <c r="E181" s="46"/>
      <c r="G181" s="46"/>
      <c r="I181" s="46"/>
      <c r="K181" s="46"/>
      <c r="M181" s="46"/>
      <c r="O181" s="46"/>
      <c r="Q181" s="46"/>
      <c r="S181" s="46"/>
      <c r="U181" s="46"/>
      <c r="W181" s="46"/>
      <c r="Y181" s="46"/>
      <c r="AA181" s="46"/>
      <c r="AC181" s="46"/>
      <c r="AE181" s="46"/>
      <c r="AG181" s="46"/>
      <c r="AI181" s="46"/>
      <c r="AK181" s="46"/>
    </row>
    <row r="182" spans="4:37" x14ac:dyDescent="0.2">
      <c r="D182" s="46"/>
      <c r="E182" s="46"/>
      <c r="G182" s="46"/>
      <c r="I182" s="46"/>
      <c r="K182" s="46"/>
      <c r="M182" s="46"/>
      <c r="O182" s="46"/>
      <c r="Q182" s="46"/>
      <c r="S182" s="46"/>
      <c r="U182" s="46"/>
      <c r="W182" s="46"/>
      <c r="Y182" s="46"/>
      <c r="AA182" s="46"/>
      <c r="AC182" s="46"/>
      <c r="AE182" s="46"/>
      <c r="AG182" s="46"/>
      <c r="AI182" s="46"/>
      <c r="AK182" s="46"/>
    </row>
    <row r="183" spans="4:37" x14ac:dyDescent="0.2">
      <c r="D183" s="46"/>
      <c r="E183" s="46"/>
      <c r="G183" s="46"/>
      <c r="I183" s="46"/>
      <c r="K183" s="46"/>
      <c r="M183" s="46"/>
      <c r="O183" s="46"/>
      <c r="Q183" s="46"/>
      <c r="S183" s="46"/>
      <c r="U183" s="46"/>
      <c r="W183" s="46"/>
      <c r="Y183" s="46"/>
      <c r="AA183" s="46"/>
      <c r="AC183" s="46"/>
      <c r="AE183" s="46"/>
      <c r="AG183" s="46"/>
      <c r="AI183" s="46"/>
      <c r="AK183" s="46"/>
    </row>
    <row r="184" spans="4:37" x14ac:dyDescent="0.2">
      <c r="D184" s="46"/>
      <c r="E184" s="46"/>
      <c r="G184" s="46"/>
      <c r="I184" s="46"/>
      <c r="K184" s="46"/>
      <c r="M184" s="46"/>
      <c r="O184" s="46"/>
      <c r="Q184" s="46"/>
      <c r="S184" s="46"/>
      <c r="U184" s="46"/>
      <c r="W184" s="46"/>
      <c r="Y184" s="46"/>
      <c r="AA184" s="46"/>
      <c r="AC184" s="46"/>
      <c r="AE184" s="46"/>
      <c r="AG184" s="46"/>
      <c r="AI184" s="46"/>
      <c r="AK184" s="46"/>
    </row>
    <row r="185" spans="4:37" x14ac:dyDescent="0.2">
      <c r="D185" s="46"/>
      <c r="E185" s="46"/>
      <c r="G185" s="46"/>
      <c r="I185" s="46"/>
      <c r="K185" s="46"/>
      <c r="M185" s="46"/>
      <c r="O185" s="46"/>
      <c r="Q185" s="46"/>
      <c r="S185" s="46"/>
      <c r="U185" s="46"/>
      <c r="W185" s="46"/>
      <c r="Y185" s="46"/>
      <c r="AA185" s="46"/>
      <c r="AC185" s="46"/>
      <c r="AE185" s="46"/>
      <c r="AG185" s="46"/>
      <c r="AI185" s="46"/>
      <c r="AK185" s="46"/>
    </row>
    <row r="186" spans="4:37" x14ac:dyDescent="0.2">
      <c r="D186" s="46"/>
      <c r="E186" s="46"/>
      <c r="G186" s="46"/>
      <c r="I186" s="46"/>
      <c r="K186" s="46"/>
      <c r="M186" s="46"/>
      <c r="O186" s="46"/>
      <c r="Q186" s="46"/>
      <c r="S186" s="46"/>
      <c r="U186" s="46"/>
      <c r="W186" s="46"/>
      <c r="Y186" s="46"/>
      <c r="AA186" s="46"/>
      <c r="AC186" s="46"/>
      <c r="AE186" s="46"/>
      <c r="AG186" s="46"/>
      <c r="AI186" s="46"/>
      <c r="AK186" s="46"/>
    </row>
    <row r="187" spans="4:37" x14ac:dyDescent="0.2">
      <c r="D187" s="46"/>
      <c r="E187" s="46"/>
      <c r="G187" s="46"/>
      <c r="I187" s="46"/>
      <c r="K187" s="46"/>
      <c r="M187" s="46"/>
      <c r="O187" s="46"/>
      <c r="Q187" s="46"/>
      <c r="S187" s="46"/>
      <c r="U187" s="46"/>
      <c r="W187" s="46"/>
      <c r="Y187" s="46"/>
      <c r="AA187" s="46"/>
      <c r="AC187" s="46"/>
      <c r="AE187" s="46"/>
      <c r="AG187" s="46"/>
      <c r="AI187" s="46"/>
      <c r="AK187" s="46"/>
    </row>
    <row r="188" spans="4:37" x14ac:dyDescent="0.2">
      <c r="D188" s="46"/>
      <c r="E188" s="46"/>
      <c r="G188" s="46"/>
      <c r="I188" s="46"/>
      <c r="K188" s="46"/>
      <c r="M188" s="46"/>
      <c r="O188" s="46"/>
      <c r="Q188" s="46"/>
      <c r="S188" s="46"/>
      <c r="U188" s="46"/>
      <c r="W188" s="46"/>
      <c r="Y188" s="46"/>
      <c r="AA188" s="46"/>
      <c r="AC188" s="46"/>
      <c r="AE188" s="46"/>
      <c r="AG188" s="46"/>
      <c r="AI188" s="46"/>
      <c r="AK188" s="46"/>
    </row>
    <row r="189" spans="4:37" x14ac:dyDescent="0.2">
      <c r="D189" s="46"/>
      <c r="E189" s="46"/>
      <c r="G189" s="46"/>
      <c r="I189" s="46"/>
      <c r="K189" s="46"/>
      <c r="M189" s="46"/>
      <c r="O189" s="46"/>
      <c r="Q189" s="46"/>
      <c r="S189" s="46"/>
      <c r="U189" s="46"/>
      <c r="W189" s="46"/>
      <c r="Y189" s="46"/>
      <c r="AA189" s="46"/>
      <c r="AC189" s="46"/>
      <c r="AE189" s="46"/>
      <c r="AG189" s="46"/>
      <c r="AI189" s="46"/>
      <c r="AK189" s="46"/>
    </row>
    <row r="190" spans="4:37" x14ac:dyDescent="0.2">
      <c r="D190" s="46"/>
      <c r="E190" s="46"/>
      <c r="G190" s="46"/>
      <c r="I190" s="46"/>
      <c r="K190" s="46"/>
      <c r="M190" s="46"/>
      <c r="O190" s="46"/>
      <c r="Q190" s="46"/>
      <c r="S190" s="46"/>
      <c r="U190" s="46"/>
      <c r="W190" s="46"/>
      <c r="Y190" s="46"/>
      <c r="AA190" s="46"/>
      <c r="AC190" s="46"/>
      <c r="AE190" s="46"/>
      <c r="AG190" s="46"/>
      <c r="AI190" s="46"/>
      <c r="AK190" s="46"/>
    </row>
    <row r="191" spans="4:37" x14ac:dyDescent="0.2">
      <c r="D191" s="46"/>
      <c r="E191" s="46"/>
      <c r="G191" s="46"/>
      <c r="I191" s="46"/>
      <c r="K191" s="46"/>
      <c r="M191" s="46"/>
      <c r="O191" s="46"/>
      <c r="Q191" s="46"/>
      <c r="S191" s="46"/>
      <c r="U191" s="46"/>
      <c r="W191" s="46"/>
      <c r="Y191" s="46"/>
      <c r="AA191" s="46"/>
      <c r="AC191" s="46"/>
      <c r="AE191" s="46"/>
      <c r="AG191" s="46"/>
      <c r="AI191" s="46"/>
      <c r="AK191" s="46"/>
    </row>
    <row r="192" spans="4:37" x14ac:dyDescent="0.2">
      <c r="D192" s="46"/>
      <c r="E192" s="46"/>
      <c r="G192" s="46"/>
      <c r="I192" s="46"/>
      <c r="K192" s="46"/>
      <c r="M192" s="46"/>
      <c r="O192" s="46"/>
      <c r="Q192" s="46"/>
      <c r="S192" s="46"/>
      <c r="U192" s="46"/>
      <c r="W192" s="46"/>
      <c r="Y192" s="46"/>
      <c r="AA192" s="46"/>
      <c r="AC192" s="46"/>
      <c r="AE192" s="46"/>
      <c r="AG192" s="46"/>
      <c r="AI192" s="46"/>
      <c r="AK192" s="46"/>
    </row>
    <row r="193" spans="4:37" x14ac:dyDescent="0.2">
      <c r="D193" s="46"/>
      <c r="E193" s="46"/>
      <c r="G193" s="46"/>
      <c r="I193" s="46"/>
      <c r="K193" s="46"/>
      <c r="M193" s="46"/>
      <c r="O193" s="46"/>
      <c r="Q193" s="46"/>
      <c r="S193" s="46"/>
      <c r="U193" s="46"/>
      <c r="W193" s="46"/>
      <c r="Y193" s="46"/>
      <c r="AA193" s="46"/>
      <c r="AC193" s="46"/>
      <c r="AE193" s="46"/>
      <c r="AG193" s="46"/>
      <c r="AI193" s="46"/>
      <c r="AK193" s="46"/>
    </row>
    <row r="194" spans="4:37" x14ac:dyDescent="0.2">
      <c r="D194" s="46"/>
      <c r="E194" s="46"/>
      <c r="G194" s="46"/>
      <c r="I194" s="46"/>
      <c r="K194" s="46"/>
      <c r="M194" s="46"/>
      <c r="O194" s="46"/>
      <c r="Q194" s="46"/>
      <c r="S194" s="46"/>
      <c r="U194" s="46"/>
      <c r="W194" s="46"/>
      <c r="Y194" s="46"/>
      <c r="AA194" s="46"/>
      <c r="AC194" s="46"/>
      <c r="AE194" s="46"/>
      <c r="AG194" s="46"/>
      <c r="AI194" s="46"/>
      <c r="AK194" s="46"/>
    </row>
    <row r="195" spans="4:37" x14ac:dyDescent="0.2">
      <c r="D195" s="46"/>
      <c r="E195" s="46"/>
      <c r="G195" s="46"/>
      <c r="I195" s="46"/>
      <c r="K195" s="46"/>
      <c r="M195" s="46"/>
      <c r="O195" s="46"/>
      <c r="Q195" s="46"/>
      <c r="S195" s="46"/>
      <c r="U195" s="46"/>
      <c r="W195" s="46"/>
      <c r="Y195" s="46"/>
      <c r="AA195" s="46"/>
      <c r="AC195" s="46"/>
      <c r="AE195" s="46"/>
      <c r="AG195" s="46"/>
      <c r="AI195" s="46"/>
      <c r="AK195" s="46"/>
    </row>
    <row r="196" spans="4:37" x14ac:dyDescent="0.2">
      <c r="D196" s="46"/>
      <c r="E196" s="46"/>
      <c r="G196" s="46"/>
      <c r="I196" s="46"/>
      <c r="K196" s="46"/>
      <c r="M196" s="46"/>
      <c r="O196" s="46"/>
      <c r="Q196" s="46"/>
      <c r="S196" s="46"/>
      <c r="U196" s="46"/>
      <c r="W196" s="46"/>
      <c r="Y196" s="46"/>
      <c r="AA196" s="46"/>
      <c r="AC196" s="46"/>
      <c r="AE196" s="46"/>
      <c r="AG196" s="46"/>
      <c r="AI196" s="46"/>
      <c r="AK196" s="46"/>
    </row>
    <row r="197" spans="4:37" x14ac:dyDescent="0.2">
      <c r="D197" s="46"/>
      <c r="E197" s="46"/>
      <c r="G197" s="46"/>
      <c r="I197" s="46"/>
      <c r="K197" s="46"/>
      <c r="M197" s="46"/>
      <c r="O197" s="46"/>
      <c r="Q197" s="46"/>
      <c r="S197" s="46"/>
      <c r="U197" s="46"/>
      <c r="W197" s="46"/>
      <c r="Y197" s="46"/>
      <c r="AA197" s="46"/>
      <c r="AC197" s="46"/>
      <c r="AE197" s="46"/>
      <c r="AG197" s="46"/>
      <c r="AI197" s="46"/>
      <c r="AK197" s="46"/>
    </row>
    <row r="198" spans="4:37" x14ac:dyDescent="0.2">
      <c r="D198" s="46"/>
      <c r="E198" s="46"/>
      <c r="G198" s="46"/>
      <c r="I198" s="46"/>
      <c r="K198" s="46"/>
      <c r="M198" s="46"/>
      <c r="O198" s="46"/>
      <c r="Q198" s="46"/>
      <c r="S198" s="46"/>
      <c r="U198" s="46"/>
      <c r="W198" s="46"/>
      <c r="Y198" s="46"/>
      <c r="AA198" s="46"/>
      <c r="AC198" s="46"/>
      <c r="AE198" s="46"/>
      <c r="AG198" s="46"/>
      <c r="AI198" s="46"/>
      <c r="AK198" s="46"/>
    </row>
    <row r="199" spans="4:37" x14ac:dyDescent="0.2">
      <c r="D199" s="46"/>
      <c r="E199" s="46"/>
      <c r="G199" s="46"/>
      <c r="I199" s="46"/>
      <c r="K199" s="46"/>
      <c r="M199" s="46"/>
      <c r="O199" s="46"/>
      <c r="Q199" s="46"/>
      <c r="S199" s="46"/>
      <c r="U199" s="46"/>
      <c r="W199" s="46"/>
      <c r="Y199" s="46"/>
      <c r="AA199" s="46"/>
      <c r="AC199" s="46"/>
      <c r="AE199" s="46"/>
      <c r="AG199" s="46"/>
      <c r="AI199" s="46"/>
      <c r="AK199" s="46"/>
    </row>
    <row r="200" spans="4:37" x14ac:dyDescent="0.2">
      <c r="D200" s="46"/>
      <c r="E200" s="46"/>
      <c r="G200" s="46"/>
      <c r="I200" s="46"/>
      <c r="K200" s="46"/>
      <c r="M200" s="46"/>
      <c r="O200" s="46"/>
      <c r="Q200" s="46"/>
      <c r="S200" s="46"/>
      <c r="U200" s="46"/>
      <c r="W200" s="46"/>
      <c r="Y200" s="46"/>
      <c r="AA200" s="46"/>
      <c r="AC200" s="46"/>
      <c r="AE200" s="46"/>
      <c r="AG200" s="46"/>
      <c r="AI200" s="46"/>
      <c r="AK200" s="46"/>
    </row>
    <row r="201" spans="4:37" x14ac:dyDescent="0.2">
      <c r="D201" s="46"/>
      <c r="E201" s="46"/>
      <c r="G201" s="46"/>
      <c r="I201" s="46"/>
      <c r="K201" s="46"/>
      <c r="M201" s="46"/>
      <c r="O201" s="46"/>
      <c r="Q201" s="46"/>
      <c r="S201" s="46"/>
      <c r="U201" s="46"/>
      <c r="W201" s="46"/>
      <c r="Y201" s="46"/>
      <c r="AA201" s="46"/>
      <c r="AC201" s="46"/>
      <c r="AE201" s="46"/>
      <c r="AG201" s="46"/>
      <c r="AI201" s="46"/>
      <c r="AK201" s="46"/>
    </row>
    <row r="202" spans="4:37" x14ac:dyDescent="0.2">
      <c r="D202" s="46"/>
      <c r="E202" s="46"/>
      <c r="G202" s="46"/>
      <c r="I202" s="46"/>
      <c r="K202" s="46"/>
      <c r="M202" s="46"/>
      <c r="O202" s="46"/>
      <c r="Q202" s="46"/>
      <c r="S202" s="46"/>
      <c r="U202" s="46"/>
      <c r="W202" s="46"/>
      <c r="Y202" s="46"/>
      <c r="AA202" s="46"/>
      <c r="AC202" s="46"/>
      <c r="AE202" s="46"/>
      <c r="AG202" s="46"/>
      <c r="AI202" s="46"/>
      <c r="AK202" s="46"/>
    </row>
    <row r="203" spans="4:37" x14ac:dyDescent="0.2">
      <c r="D203" s="46"/>
      <c r="E203" s="46"/>
      <c r="G203" s="46"/>
      <c r="I203" s="46"/>
      <c r="K203" s="46"/>
      <c r="M203" s="46"/>
      <c r="O203" s="46"/>
      <c r="Q203" s="46"/>
      <c r="S203" s="46"/>
      <c r="U203" s="46"/>
      <c r="W203" s="46"/>
      <c r="Y203" s="46"/>
      <c r="AA203" s="46"/>
      <c r="AC203" s="46"/>
      <c r="AE203" s="46"/>
      <c r="AG203" s="46"/>
      <c r="AI203" s="46"/>
      <c r="AK203" s="46"/>
    </row>
    <row r="204" spans="4:37" x14ac:dyDescent="0.2">
      <c r="D204" s="46"/>
      <c r="E204" s="46"/>
      <c r="G204" s="46"/>
      <c r="I204" s="46"/>
      <c r="K204" s="46"/>
      <c r="M204" s="46"/>
      <c r="O204" s="46"/>
      <c r="Q204" s="46"/>
      <c r="S204" s="46"/>
      <c r="U204" s="46"/>
      <c r="W204" s="46"/>
      <c r="Y204" s="46"/>
      <c r="AA204" s="46"/>
      <c r="AC204" s="46"/>
      <c r="AE204" s="46"/>
      <c r="AG204" s="46"/>
      <c r="AI204" s="46"/>
      <c r="AK204" s="46"/>
    </row>
    <row r="205" spans="4:37" x14ac:dyDescent="0.2">
      <c r="D205" s="46"/>
      <c r="E205" s="46"/>
      <c r="G205" s="46"/>
      <c r="I205" s="46"/>
      <c r="K205" s="46"/>
      <c r="M205" s="46"/>
      <c r="O205" s="46"/>
      <c r="Q205" s="46"/>
      <c r="S205" s="46"/>
      <c r="U205" s="46"/>
      <c r="W205" s="46"/>
      <c r="Y205" s="46"/>
      <c r="AA205" s="46"/>
      <c r="AC205" s="46"/>
      <c r="AE205" s="46"/>
      <c r="AG205" s="46"/>
      <c r="AI205" s="46"/>
      <c r="AK205" s="46"/>
    </row>
    <row r="206" spans="4:37" x14ac:dyDescent="0.2">
      <c r="D206" s="46"/>
      <c r="E206" s="46"/>
      <c r="G206" s="46"/>
      <c r="I206" s="46"/>
      <c r="K206" s="46"/>
      <c r="M206" s="46"/>
      <c r="O206" s="46"/>
      <c r="Q206" s="46"/>
      <c r="S206" s="46"/>
      <c r="U206" s="46"/>
      <c r="W206" s="46"/>
      <c r="Y206" s="46"/>
      <c r="AA206" s="46"/>
      <c r="AC206" s="46"/>
      <c r="AE206" s="46"/>
      <c r="AG206" s="46"/>
      <c r="AI206" s="46"/>
      <c r="AK206" s="46"/>
    </row>
    <row r="207" spans="4:37" x14ac:dyDescent="0.2">
      <c r="D207" s="46"/>
      <c r="E207" s="46"/>
      <c r="G207" s="46"/>
      <c r="I207" s="46"/>
      <c r="K207" s="46"/>
      <c r="M207" s="46"/>
      <c r="O207" s="46"/>
      <c r="Q207" s="46"/>
      <c r="S207" s="46"/>
      <c r="U207" s="46"/>
      <c r="W207" s="46"/>
      <c r="Y207" s="46"/>
      <c r="AA207" s="46"/>
      <c r="AC207" s="46"/>
      <c r="AE207" s="46"/>
      <c r="AG207" s="46"/>
      <c r="AI207" s="46"/>
      <c r="AK207" s="46"/>
    </row>
    <row r="208" spans="4:37" x14ac:dyDescent="0.2">
      <c r="D208" s="46"/>
      <c r="E208" s="46"/>
      <c r="G208" s="46"/>
      <c r="I208" s="46"/>
      <c r="K208" s="46"/>
      <c r="M208" s="46"/>
      <c r="O208" s="46"/>
      <c r="Q208" s="46"/>
      <c r="S208" s="46"/>
      <c r="U208" s="46"/>
      <c r="W208" s="46"/>
      <c r="Y208" s="46"/>
      <c r="AA208" s="46"/>
      <c r="AC208" s="46"/>
      <c r="AE208" s="46"/>
      <c r="AG208" s="46"/>
      <c r="AI208" s="46"/>
      <c r="AK208" s="46"/>
    </row>
    <row r="209" spans="4:37" x14ac:dyDescent="0.2">
      <c r="D209" s="46"/>
      <c r="E209" s="46"/>
      <c r="G209" s="46"/>
      <c r="I209" s="46"/>
      <c r="K209" s="46"/>
      <c r="M209" s="46"/>
      <c r="O209" s="46"/>
      <c r="Q209" s="46"/>
      <c r="S209" s="46"/>
      <c r="U209" s="46"/>
      <c r="W209" s="46"/>
      <c r="Y209" s="46"/>
      <c r="AA209" s="46"/>
      <c r="AC209" s="46"/>
      <c r="AE209" s="46"/>
      <c r="AG209" s="46"/>
      <c r="AI209" s="46"/>
      <c r="AK209" s="46"/>
    </row>
    <row r="210" spans="4:37" x14ac:dyDescent="0.2">
      <c r="D210" s="46"/>
      <c r="E210" s="46"/>
      <c r="G210" s="46"/>
      <c r="I210" s="46"/>
      <c r="K210" s="46"/>
      <c r="M210" s="46"/>
      <c r="O210" s="46"/>
      <c r="Q210" s="46"/>
      <c r="S210" s="46"/>
      <c r="U210" s="46"/>
      <c r="W210" s="46"/>
      <c r="Y210" s="46"/>
      <c r="AA210" s="46"/>
      <c r="AC210" s="46"/>
      <c r="AE210" s="46"/>
      <c r="AG210" s="46"/>
      <c r="AI210" s="46"/>
      <c r="AK210" s="46"/>
    </row>
    <row r="211" spans="4:37" x14ac:dyDescent="0.2">
      <c r="D211" s="46"/>
      <c r="E211" s="46"/>
      <c r="G211" s="46"/>
      <c r="I211" s="46"/>
      <c r="K211" s="46"/>
      <c r="M211" s="46"/>
      <c r="O211" s="46"/>
      <c r="Q211" s="46"/>
      <c r="S211" s="46"/>
      <c r="U211" s="46"/>
      <c r="W211" s="46"/>
      <c r="Y211" s="46"/>
      <c r="AA211" s="46"/>
      <c r="AC211" s="46"/>
      <c r="AE211" s="46"/>
      <c r="AG211" s="46"/>
      <c r="AI211" s="46"/>
      <c r="AK211" s="46"/>
    </row>
    <row r="212" spans="4:37" x14ac:dyDescent="0.2">
      <c r="D212" s="46"/>
      <c r="E212" s="46"/>
      <c r="G212" s="46"/>
      <c r="I212" s="46"/>
      <c r="K212" s="46"/>
      <c r="M212" s="46"/>
      <c r="O212" s="46"/>
      <c r="Q212" s="46"/>
      <c r="S212" s="46"/>
      <c r="U212" s="46"/>
      <c r="W212" s="46"/>
      <c r="Y212" s="46"/>
      <c r="AA212" s="46"/>
      <c r="AC212" s="46"/>
      <c r="AE212" s="46"/>
      <c r="AG212" s="46"/>
      <c r="AI212" s="46"/>
      <c r="AK212" s="46"/>
    </row>
    <row r="213" spans="4:37" x14ac:dyDescent="0.2">
      <c r="D213" s="46"/>
      <c r="E213" s="46"/>
      <c r="G213" s="46"/>
      <c r="I213" s="46"/>
      <c r="K213" s="46"/>
      <c r="M213" s="46"/>
      <c r="O213" s="46"/>
      <c r="Q213" s="46"/>
      <c r="S213" s="46"/>
      <c r="U213" s="46"/>
      <c r="W213" s="46"/>
      <c r="Y213" s="46"/>
      <c r="AA213" s="46"/>
      <c r="AC213" s="46"/>
      <c r="AE213" s="46"/>
      <c r="AG213" s="46"/>
      <c r="AI213" s="46"/>
      <c r="AK213" s="46"/>
    </row>
    <row r="214" spans="4:37" x14ac:dyDescent="0.2">
      <c r="D214" s="46"/>
      <c r="E214" s="46"/>
      <c r="G214" s="46"/>
      <c r="I214" s="46"/>
      <c r="K214" s="46"/>
      <c r="M214" s="46"/>
      <c r="O214" s="46"/>
      <c r="Q214" s="46"/>
      <c r="S214" s="46"/>
      <c r="U214" s="46"/>
      <c r="W214" s="46"/>
      <c r="Y214" s="46"/>
      <c r="AA214" s="46"/>
      <c r="AC214" s="46"/>
      <c r="AE214" s="46"/>
      <c r="AG214" s="46"/>
      <c r="AI214" s="46"/>
      <c r="AK214" s="46"/>
    </row>
    <row r="215" spans="4:37" x14ac:dyDescent="0.2">
      <c r="D215" s="46"/>
      <c r="E215" s="46"/>
      <c r="G215" s="46"/>
      <c r="I215" s="46"/>
      <c r="K215" s="46"/>
      <c r="M215" s="46"/>
      <c r="O215" s="46"/>
      <c r="Q215" s="46"/>
      <c r="S215" s="46"/>
      <c r="U215" s="46"/>
      <c r="W215" s="46"/>
      <c r="Y215" s="46"/>
      <c r="AA215" s="46"/>
      <c r="AC215" s="46"/>
      <c r="AE215" s="46"/>
      <c r="AG215" s="46"/>
      <c r="AI215" s="46"/>
      <c r="AK215" s="46"/>
    </row>
    <row r="216" spans="4:37" x14ac:dyDescent="0.2">
      <c r="D216" s="46"/>
      <c r="E216" s="46"/>
      <c r="G216" s="46"/>
      <c r="I216" s="46"/>
      <c r="K216" s="46"/>
      <c r="M216" s="46"/>
      <c r="O216" s="46"/>
      <c r="Q216" s="46"/>
      <c r="S216" s="46"/>
      <c r="U216" s="46"/>
      <c r="W216" s="46"/>
      <c r="Y216" s="46"/>
      <c r="AA216" s="46"/>
      <c r="AC216" s="46"/>
      <c r="AE216" s="46"/>
      <c r="AG216" s="46"/>
      <c r="AI216" s="46"/>
      <c r="AK216" s="46"/>
    </row>
    <row r="217" spans="4:37" x14ac:dyDescent="0.2">
      <c r="D217" s="46"/>
      <c r="E217" s="46"/>
      <c r="G217" s="46"/>
      <c r="I217" s="46"/>
      <c r="K217" s="46"/>
      <c r="M217" s="46"/>
      <c r="O217" s="46"/>
      <c r="Q217" s="46"/>
      <c r="S217" s="46"/>
      <c r="U217" s="46"/>
      <c r="W217" s="46"/>
      <c r="Y217" s="46"/>
      <c r="AA217" s="46"/>
      <c r="AC217" s="46"/>
      <c r="AE217" s="46"/>
      <c r="AG217" s="46"/>
      <c r="AI217" s="46"/>
      <c r="AK217" s="46"/>
    </row>
    <row r="218" spans="4:37" x14ac:dyDescent="0.2">
      <c r="D218" s="46"/>
      <c r="E218" s="46"/>
      <c r="G218" s="46"/>
      <c r="I218" s="46"/>
      <c r="K218" s="46"/>
      <c r="M218" s="46"/>
      <c r="O218" s="46"/>
      <c r="Q218" s="46"/>
      <c r="S218" s="46"/>
      <c r="U218" s="46"/>
      <c r="W218" s="46"/>
      <c r="Y218" s="46"/>
      <c r="AA218" s="46"/>
      <c r="AC218" s="46"/>
      <c r="AE218" s="46"/>
      <c r="AG218" s="46"/>
      <c r="AI218" s="46"/>
      <c r="AK218" s="46"/>
    </row>
    <row r="219" spans="4:37" x14ac:dyDescent="0.2">
      <c r="D219" s="46"/>
      <c r="E219" s="46"/>
      <c r="G219" s="46"/>
      <c r="I219" s="46"/>
      <c r="K219" s="46"/>
      <c r="M219" s="46"/>
      <c r="O219" s="46"/>
      <c r="Q219" s="46"/>
      <c r="S219" s="46"/>
      <c r="U219" s="46"/>
      <c r="W219" s="46"/>
      <c r="Y219" s="46"/>
      <c r="AA219" s="46"/>
      <c r="AC219" s="46"/>
      <c r="AE219" s="46"/>
      <c r="AG219" s="46"/>
      <c r="AI219" s="46"/>
      <c r="AK219" s="46"/>
    </row>
    <row r="220" spans="4:37" x14ac:dyDescent="0.2">
      <c r="D220" s="46"/>
      <c r="E220" s="46"/>
      <c r="G220" s="46"/>
      <c r="I220" s="46"/>
      <c r="K220" s="46"/>
      <c r="M220" s="46"/>
      <c r="O220" s="46"/>
      <c r="Q220" s="46"/>
      <c r="S220" s="46"/>
      <c r="U220" s="46"/>
      <c r="W220" s="46"/>
      <c r="Y220" s="46"/>
      <c r="AA220" s="46"/>
      <c r="AC220" s="46"/>
      <c r="AE220" s="46"/>
      <c r="AG220" s="46"/>
      <c r="AI220" s="46"/>
      <c r="AK220" s="46"/>
    </row>
    <row r="221" spans="4:37" x14ac:dyDescent="0.2">
      <c r="D221" s="46"/>
      <c r="E221" s="46"/>
      <c r="G221" s="46"/>
      <c r="I221" s="46"/>
      <c r="K221" s="46"/>
      <c r="M221" s="46"/>
      <c r="O221" s="46"/>
      <c r="Q221" s="46"/>
      <c r="S221" s="46"/>
      <c r="U221" s="46"/>
      <c r="W221" s="46"/>
      <c r="Y221" s="46"/>
      <c r="AA221" s="46"/>
      <c r="AC221" s="46"/>
      <c r="AE221" s="46"/>
      <c r="AG221" s="46"/>
      <c r="AI221" s="46"/>
      <c r="AK221" s="46"/>
    </row>
    <row r="222" spans="4:37" x14ac:dyDescent="0.2">
      <c r="D222" s="46"/>
      <c r="E222" s="46"/>
      <c r="G222" s="46"/>
      <c r="I222" s="46"/>
      <c r="K222" s="46"/>
      <c r="M222" s="46"/>
      <c r="O222" s="46"/>
      <c r="Q222" s="46"/>
      <c r="S222" s="46"/>
      <c r="U222" s="46"/>
      <c r="W222" s="46"/>
      <c r="Y222" s="46"/>
      <c r="AA222" s="46"/>
      <c r="AC222" s="46"/>
      <c r="AE222" s="46"/>
      <c r="AG222" s="46"/>
      <c r="AI222" s="46"/>
      <c r="AK222" s="46"/>
    </row>
    <row r="223" spans="4:37" x14ac:dyDescent="0.2">
      <c r="D223" s="46"/>
      <c r="E223" s="46"/>
      <c r="G223" s="46"/>
      <c r="I223" s="46"/>
      <c r="K223" s="46"/>
      <c r="M223" s="46"/>
      <c r="O223" s="46"/>
      <c r="Q223" s="46"/>
      <c r="S223" s="46"/>
      <c r="U223" s="46"/>
      <c r="W223" s="46"/>
      <c r="Y223" s="46"/>
      <c r="AA223" s="46"/>
      <c r="AC223" s="46"/>
      <c r="AE223" s="46"/>
      <c r="AG223" s="46"/>
      <c r="AI223" s="46"/>
      <c r="AK223" s="46"/>
    </row>
    <row r="224" spans="4:37" x14ac:dyDescent="0.2">
      <c r="D224" s="46"/>
      <c r="E224" s="46"/>
      <c r="G224" s="46"/>
      <c r="I224" s="46"/>
      <c r="K224" s="46"/>
      <c r="M224" s="46"/>
      <c r="O224" s="46"/>
      <c r="Q224" s="46"/>
      <c r="S224" s="46"/>
      <c r="U224" s="46"/>
      <c r="W224" s="46"/>
      <c r="Y224" s="46"/>
      <c r="AA224" s="46"/>
      <c r="AC224" s="46"/>
      <c r="AE224" s="46"/>
      <c r="AG224" s="46"/>
      <c r="AI224" s="46"/>
      <c r="AK224" s="46"/>
    </row>
    <row r="225" spans="4:37" x14ac:dyDescent="0.2">
      <c r="D225" s="46"/>
      <c r="E225" s="46"/>
      <c r="G225" s="46"/>
      <c r="I225" s="46"/>
      <c r="K225" s="46"/>
      <c r="M225" s="46"/>
      <c r="O225" s="46"/>
      <c r="Q225" s="46"/>
      <c r="S225" s="46"/>
      <c r="U225" s="46"/>
      <c r="W225" s="46"/>
      <c r="Y225" s="46"/>
      <c r="AA225" s="46"/>
      <c r="AC225" s="46"/>
      <c r="AE225" s="46"/>
      <c r="AG225" s="46"/>
      <c r="AI225" s="46"/>
      <c r="AK225" s="46"/>
    </row>
    <row r="226" spans="4:37" x14ac:dyDescent="0.2">
      <c r="D226" s="46"/>
      <c r="E226" s="46"/>
      <c r="G226" s="46"/>
      <c r="I226" s="46"/>
      <c r="K226" s="46"/>
      <c r="M226" s="46"/>
      <c r="O226" s="46"/>
      <c r="Q226" s="46"/>
      <c r="S226" s="46"/>
      <c r="U226" s="46"/>
      <c r="W226" s="46"/>
      <c r="Y226" s="46"/>
      <c r="AA226" s="46"/>
      <c r="AC226" s="46"/>
      <c r="AE226" s="46"/>
      <c r="AG226" s="46"/>
      <c r="AI226" s="46"/>
      <c r="AK226" s="46"/>
    </row>
    <row r="227" spans="4:37" x14ac:dyDescent="0.2">
      <c r="D227" s="46"/>
      <c r="E227" s="46"/>
      <c r="G227" s="46"/>
      <c r="I227" s="46"/>
      <c r="K227" s="46"/>
      <c r="M227" s="46"/>
      <c r="O227" s="46"/>
      <c r="Q227" s="46"/>
      <c r="S227" s="46"/>
      <c r="U227" s="46"/>
      <c r="W227" s="46"/>
      <c r="Y227" s="46"/>
      <c r="AA227" s="46"/>
      <c r="AC227" s="46"/>
      <c r="AE227" s="46"/>
      <c r="AG227" s="46"/>
      <c r="AI227" s="46"/>
      <c r="AK227" s="46"/>
    </row>
    <row r="228" spans="4:37" x14ac:dyDescent="0.2">
      <c r="D228" s="46"/>
      <c r="E228" s="46"/>
      <c r="G228" s="46"/>
      <c r="I228" s="46"/>
      <c r="K228" s="46"/>
      <c r="M228" s="46"/>
      <c r="O228" s="46"/>
      <c r="Q228" s="46"/>
      <c r="S228" s="46"/>
      <c r="U228" s="46"/>
      <c r="W228" s="46"/>
      <c r="Y228" s="46"/>
      <c r="AA228" s="46"/>
      <c r="AC228" s="46"/>
      <c r="AE228" s="46"/>
      <c r="AG228" s="46"/>
      <c r="AI228" s="46"/>
      <c r="AK228" s="46"/>
    </row>
    <row r="229" spans="4:37" x14ac:dyDescent="0.2">
      <c r="D229" s="46"/>
      <c r="E229" s="46"/>
      <c r="G229" s="46"/>
      <c r="I229" s="46"/>
      <c r="K229" s="46"/>
      <c r="M229" s="46"/>
      <c r="O229" s="46"/>
      <c r="Q229" s="46"/>
      <c r="S229" s="46"/>
      <c r="U229" s="46"/>
      <c r="W229" s="46"/>
      <c r="Y229" s="46"/>
      <c r="AA229" s="46"/>
      <c r="AC229" s="46"/>
      <c r="AE229" s="46"/>
      <c r="AG229" s="46"/>
      <c r="AI229" s="46"/>
      <c r="AK229" s="46"/>
    </row>
    <row r="230" spans="4:37" x14ac:dyDescent="0.2">
      <c r="D230" s="46"/>
      <c r="E230" s="46"/>
      <c r="G230" s="46"/>
      <c r="I230" s="46"/>
      <c r="K230" s="46"/>
      <c r="M230" s="46"/>
      <c r="O230" s="46"/>
      <c r="Q230" s="46"/>
      <c r="S230" s="46"/>
      <c r="U230" s="46"/>
      <c r="W230" s="46"/>
      <c r="Y230" s="46"/>
      <c r="AA230" s="46"/>
      <c r="AC230" s="46"/>
      <c r="AE230" s="46"/>
      <c r="AG230" s="46"/>
      <c r="AI230" s="46"/>
      <c r="AK230" s="46"/>
    </row>
    <row r="231" spans="4:37" x14ac:dyDescent="0.2">
      <c r="D231" s="46"/>
      <c r="E231" s="46"/>
      <c r="G231" s="46"/>
      <c r="I231" s="46"/>
      <c r="K231" s="46"/>
      <c r="M231" s="46"/>
      <c r="O231" s="46"/>
      <c r="Q231" s="46"/>
      <c r="S231" s="46"/>
      <c r="U231" s="46"/>
      <c r="W231" s="46"/>
      <c r="Y231" s="46"/>
      <c r="AA231" s="46"/>
      <c r="AC231" s="46"/>
      <c r="AE231" s="46"/>
      <c r="AG231" s="46"/>
      <c r="AI231" s="46"/>
      <c r="AK231" s="46"/>
    </row>
    <row r="232" spans="4:37" x14ac:dyDescent="0.2">
      <c r="D232" s="46"/>
      <c r="E232" s="46"/>
      <c r="G232" s="46"/>
      <c r="I232" s="46"/>
      <c r="K232" s="46"/>
      <c r="M232" s="46"/>
      <c r="O232" s="46"/>
      <c r="Q232" s="46"/>
      <c r="S232" s="46"/>
      <c r="U232" s="46"/>
      <c r="W232" s="46"/>
      <c r="Y232" s="46"/>
      <c r="AA232" s="46"/>
      <c r="AC232" s="46"/>
      <c r="AE232" s="46"/>
      <c r="AG232" s="46"/>
      <c r="AI232" s="46"/>
      <c r="AK232" s="46"/>
    </row>
    <row r="233" spans="4:37" x14ac:dyDescent="0.2">
      <c r="D233" s="46"/>
      <c r="E233" s="46"/>
      <c r="G233" s="46"/>
      <c r="I233" s="46"/>
      <c r="K233" s="46"/>
      <c r="M233" s="46"/>
      <c r="O233" s="46"/>
      <c r="Q233" s="46"/>
      <c r="S233" s="46"/>
      <c r="U233" s="46"/>
      <c r="W233" s="46"/>
      <c r="Y233" s="46"/>
      <c r="AA233" s="46"/>
      <c r="AC233" s="46"/>
      <c r="AE233" s="46"/>
      <c r="AG233" s="46"/>
      <c r="AI233" s="46"/>
      <c r="AK233" s="46"/>
    </row>
    <row r="234" spans="4:37" x14ac:dyDescent="0.2">
      <c r="D234" s="46"/>
      <c r="E234" s="46"/>
      <c r="G234" s="46"/>
      <c r="I234" s="46"/>
      <c r="K234" s="46"/>
      <c r="M234" s="46"/>
      <c r="O234" s="46"/>
      <c r="Q234" s="46"/>
      <c r="S234" s="46"/>
      <c r="U234" s="46"/>
      <c r="W234" s="46"/>
      <c r="Y234" s="46"/>
      <c r="AA234" s="46"/>
      <c r="AC234" s="46"/>
      <c r="AE234" s="46"/>
      <c r="AG234" s="46"/>
      <c r="AI234" s="46"/>
      <c r="AK234" s="46"/>
    </row>
    <row r="235" spans="4:37" x14ac:dyDescent="0.2">
      <c r="D235" s="46"/>
      <c r="E235" s="46"/>
      <c r="G235" s="46"/>
      <c r="I235" s="46"/>
      <c r="K235" s="46"/>
      <c r="M235" s="46"/>
      <c r="O235" s="46"/>
      <c r="Q235" s="46"/>
      <c r="S235" s="46"/>
      <c r="U235" s="46"/>
      <c r="W235" s="46"/>
      <c r="Y235" s="46"/>
      <c r="AA235" s="46"/>
      <c r="AC235" s="46"/>
      <c r="AE235" s="46"/>
      <c r="AG235" s="46"/>
      <c r="AI235" s="46"/>
      <c r="AK235" s="46"/>
    </row>
    <row r="236" spans="4:37" x14ac:dyDescent="0.2">
      <c r="D236" s="46"/>
      <c r="E236" s="46"/>
      <c r="G236" s="46"/>
      <c r="I236" s="46"/>
      <c r="K236" s="46"/>
      <c r="M236" s="46"/>
      <c r="O236" s="46"/>
      <c r="Q236" s="46"/>
      <c r="S236" s="46"/>
      <c r="U236" s="46"/>
      <c r="W236" s="46"/>
      <c r="Y236" s="46"/>
      <c r="AA236" s="46"/>
      <c r="AC236" s="46"/>
      <c r="AE236" s="46"/>
      <c r="AG236" s="46"/>
      <c r="AI236" s="46"/>
      <c r="AK236" s="46"/>
    </row>
    <row r="237" spans="4:37" x14ac:dyDescent="0.2">
      <c r="D237" s="46"/>
      <c r="E237" s="46"/>
      <c r="G237" s="46"/>
      <c r="I237" s="46"/>
      <c r="K237" s="46"/>
      <c r="M237" s="46"/>
      <c r="O237" s="46"/>
      <c r="Q237" s="46"/>
      <c r="S237" s="46"/>
      <c r="U237" s="46"/>
      <c r="W237" s="46"/>
      <c r="Y237" s="46"/>
      <c r="AA237" s="46"/>
      <c r="AC237" s="46"/>
      <c r="AE237" s="46"/>
      <c r="AG237" s="46"/>
      <c r="AI237" s="46"/>
      <c r="AK237" s="46"/>
    </row>
    <row r="238" spans="4:37" x14ac:dyDescent="0.2">
      <c r="D238" s="46"/>
      <c r="E238" s="46"/>
      <c r="G238" s="46"/>
      <c r="I238" s="46"/>
      <c r="K238" s="46"/>
      <c r="M238" s="46"/>
      <c r="O238" s="46"/>
      <c r="Q238" s="46"/>
      <c r="S238" s="46"/>
      <c r="U238" s="46"/>
      <c r="W238" s="46"/>
      <c r="Y238" s="46"/>
      <c r="AA238" s="46"/>
      <c r="AC238" s="46"/>
      <c r="AE238" s="46"/>
      <c r="AG238" s="46"/>
      <c r="AI238" s="46"/>
      <c r="AK238" s="46"/>
    </row>
    <row r="239" spans="4:37" x14ac:dyDescent="0.2">
      <c r="D239" s="46"/>
      <c r="E239" s="46"/>
      <c r="G239" s="46"/>
      <c r="I239" s="46"/>
      <c r="K239" s="46"/>
      <c r="M239" s="46"/>
      <c r="O239" s="46"/>
      <c r="Q239" s="46"/>
      <c r="S239" s="46"/>
      <c r="U239" s="46"/>
      <c r="W239" s="46"/>
      <c r="Y239" s="46"/>
      <c r="AA239" s="46"/>
      <c r="AC239" s="46"/>
      <c r="AE239" s="46"/>
      <c r="AG239" s="46"/>
      <c r="AI239" s="46"/>
      <c r="AK239" s="46"/>
    </row>
    <row r="240" spans="4:37" x14ac:dyDescent="0.2">
      <c r="D240" s="46"/>
      <c r="E240" s="46"/>
      <c r="G240" s="46"/>
      <c r="I240" s="46"/>
      <c r="K240" s="46"/>
      <c r="M240" s="46"/>
      <c r="O240" s="46"/>
      <c r="Q240" s="46"/>
      <c r="S240" s="46"/>
      <c r="U240" s="46"/>
      <c r="W240" s="46"/>
      <c r="Y240" s="46"/>
      <c r="AA240" s="46"/>
      <c r="AC240" s="46"/>
      <c r="AE240" s="46"/>
      <c r="AG240" s="46"/>
      <c r="AI240" s="46"/>
      <c r="AK240" s="46"/>
    </row>
    <row r="241" spans="4:37" x14ac:dyDescent="0.2">
      <c r="D241" s="46"/>
      <c r="E241" s="46"/>
      <c r="G241" s="46"/>
      <c r="I241" s="46"/>
      <c r="K241" s="46"/>
      <c r="M241" s="46"/>
      <c r="O241" s="46"/>
      <c r="Q241" s="46"/>
      <c r="S241" s="46"/>
      <c r="U241" s="46"/>
      <c r="W241" s="46"/>
      <c r="Y241" s="46"/>
      <c r="AA241" s="46"/>
      <c r="AC241" s="46"/>
      <c r="AE241" s="46"/>
      <c r="AG241" s="46"/>
      <c r="AI241" s="46"/>
      <c r="AK241" s="46"/>
    </row>
    <row r="242" spans="4:37" x14ac:dyDescent="0.2">
      <c r="D242" s="46"/>
      <c r="E242" s="46"/>
      <c r="G242" s="46"/>
      <c r="I242" s="46"/>
      <c r="K242" s="46"/>
      <c r="M242" s="46"/>
      <c r="O242" s="46"/>
      <c r="Q242" s="46"/>
      <c r="S242" s="46"/>
      <c r="U242" s="46"/>
      <c r="W242" s="46"/>
      <c r="Y242" s="46"/>
      <c r="AA242" s="46"/>
      <c r="AC242" s="46"/>
      <c r="AE242" s="46"/>
      <c r="AG242" s="46"/>
      <c r="AI242" s="46"/>
      <c r="AK242" s="46"/>
    </row>
    <row r="243" spans="4:37" x14ac:dyDescent="0.2">
      <c r="D243" s="46"/>
      <c r="E243" s="46"/>
      <c r="G243" s="46"/>
      <c r="I243" s="46"/>
      <c r="K243" s="46"/>
      <c r="M243" s="46"/>
      <c r="O243" s="46"/>
      <c r="Q243" s="46"/>
      <c r="S243" s="46"/>
      <c r="U243" s="46"/>
      <c r="W243" s="46"/>
      <c r="Y243" s="46"/>
      <c r="AA243" s="46"/>
      <c r="AC243" s="46"/>
      <c r="AE243" s="46"/>
      <c r="AG243" s="46"/>
      <c r="AI243" s="46"/>
      <c r="AK243" s="46"/>
    </row>
    <row r="244" spans="4:37" x14ac:dyDescent="0.2">
      <c r="D244" s="46"/>
      <c r="E244" s="46"/>
      <c r="G244" s="46"/>
      <c r="I244" s="46"/>
      <c r="K244" s="46"/>
      <c r="M244" s="46"/>
      <c r="O244" s="46"/>
      <c r="Q244" s="46"/>
      <c r="S244" s="46"/>
      <c r="U244" s="46"/>
      <c r="W244" s="46"/>
      <c r="Y244" s="46"/>
      <c r="AA244" s="46"/>
      <c r="AC244" s="46"/>
      <c r="AE244" s="46"/>
      <c r="AG244" s="46"/>
      <c r="AI244" s="46"/>
      <c r="AK244" s="46"/>
    </row>
    <row r="245" spans="4:37" x14ac:dyDescent="0.2">
      <c r="D245" s="46"/>
      <c r="E245" s="46"/>
      <c r="G245" s="46"/>
      <c r="I245" s="46"/>
      <c r="K245" s="46"/>
      <c r="M245" s="46"/>
      <c r="O245" s="46"/>
      <c r="Q245" s="46"/>
      <c r="S245" s="46"/>
      <c r="U245" s="46"/>
      <c r="W245" s="46"/>
      <c r="Y245" s="46"/>
      <c r="AA245" s="46"/>
      <c r="AC245" s="46"/>
      <c r="AE245" s="46"/>
      <c r="AG245" s="46"/>
      <c r="AI245" s="46"/>
      <c r="AK245" s="46"/>
    </row>
    <row r="246" spans="4:37" x14ac:dyDescent="0.2">
      <c r="D246" s="46"/>
      <c r="E246" s="46"/>
      <c r="G246" s="46"/>
      <c r="I246" s="46"/>
      <c r="K246" s="46"/>
      <c r="M246" s="46"/>
      <c r="O246" s="46"/>
      <c r="Q246" s="46"/>
      <c r="S246" s="46"/>
      <c r="U246" s="46"/>
      <c r="W246" s="46"/>
      <c r="Y246" s="46"/>
      <c r="AA246" s="46"/>
      <c r="AC246" s="46"/>
      <c r="AE246" s="46"/>
      <c r="AG246" s="46"/>
      <c r="AI246" s="46"/>
      <c r="AK246" s="46"/>
    </row>
    <row r="247" spans="4:37" x14ac:dyDescent="0.2">
      <c r="D247" s="46"/>
      <c r="E247" s="46"/>
      <c r="G247" s="46"/>
      <c r="I247" s="46"/>
      <c r="K247" s="46"/>
      <c r="M247" s="46"/>
      <c r="O247" s="46"/>
      <c r="Q247" s="46"/>
      <c r="S247" s="46"/>
      <c r="U247" s="46"/>
      <c r="W247" s="46"/>
      <c r="Y247" s="46"/>
      <c r="AA247" s="46"/>
      <c r="AC247" s="46"/>
      <c r="AE247" s="46"/>
      <c r="AG247" s="46"/>
      <c r="AI247" s="46"/>
      <c r="AK247" s="46"/>
    </row>
    <row r="248" spans="4:37" x14ac:dyDescent="0.2">
      <c r="D248" s="46"/>
      <c r="E248" s="46"/>
      <c r="G248" s="46"/>
      <c r="I248" s="46"/>
      <c r="K248" s="46"/>
      <c r="M248" s="46"/>
      <c r="O248" s="46"/>
      <c r="Q248" s="46"/>
      <c r="S248" s="46"/>
      <c r="U248" s="46"/>
      <c r="W248" s="46"/>
      <c r="Y248" s="46"/>
      <c r="AA248" s="46"/>
      <c r="AC248" s="46"/>
      <c r="AE248" s="46"/>
      <c r="AG248" s="46"/>
      <c r="AI248" s="46"/>
      <c r="AK248" s="46"/>
    </row>
    <row r="249" spans="4:37" x14ac:dyDescent="0.2">
      <c r="D249" s="46"/>
      <c r="E249" s="46"/>
      <c r="G249" s="46"/>
      <c r="I249" s="46"/>
      <c r="K249" s="46"/>
      <c r="M249" s="46"/>
      <c r="O249" s="46"/>
      <c r="Q249" s="46"/>
      <c r="S249" s="46"/>
      <c r="U249" s="46"/>
      <c r="W249" s="46"/>
      <c r="Y249" s="46"/>
      <c r="AA249" s="46"/>
      <c r="AC249" s="46"/>
      <c r="AE249" s="46"/>
      <c r="AG249" s="46"/>
      <c r="AI249" s="46"/>
      <c r="AK249" s="46"/>
    </row>
    <row r="250" spans="4:37" x14ac:dyDescent="0.2">
      <c r="D250" s="46"/>
      <c r="E250" s="46"/>
      <c r="G250" s="46"/>
      <c r="I250" s="46"/>
      <c r="K250" s="46"/>
      <c r="M250" s="46"/>
      <c r="O250" s="46"/>
      <c r="Q250" s="46"/>
      <c r="S250" s="46"/>
      <c r="U250" s="46"/>
      <c r="W250" s="46"/>
      <c r="Y250" s="46"/>
      <c r="AA250" s="46"/>
      <c r="AC250" s="46"/>
      <c r="AE250" s="46"/>
      <c r="AG250" s="46"/>
      <c r="AI250" s="46"/>
      <c r="AK250" s="46"/>
    </row>
    <row r="251" spans="4:37" x14ac:dyDescent="0.2">
      <c r="D251" s="46"/>
      <c r="E251" s="46"/>
      <c r="G251" s="46"/>
      <c r="I251" s="46"/>
      <c r="K251" s="46"/>
      <c r="M251" s="46"/>
      <c r="O251" s="46"/>
      <c r="Q251" s="46"/>
      <c r="S251" s="46"/>
      <c r="U251" s="46"/>
      <c r="W251" s="46"/>
      <c r="Y251" s="46"/>
      <c r="AA251" s="46"/>
      <c r="AC251" s="46"/>
      <c r="AE251" s="46"/>
      <c r="AG251" s="46"/>
      <c r="AI251" s="46"/>
      <c r="AK251" s="46"/>
    </row>
    <row r="252" spans="4:37" x14ac:dyDescent="0.2">
      <c r="D252" s="46"/>
      <c r="E252" s="46"/>
      <c r="G252" s="46"/>
      <c r="I252" s="46"/>
      <c r="K252" s="46"/>
      <c r="M252" s="46"/>
      <c r="O252" s="46"/>
      <c r="Q252" s="46"/>
      <c r="S252" s="46"/>
      <c r="U252" s="46"/>
      <c r="W252" s="46"/>
      <c r="Y252" s="46"/>
      <c r="AA252" s="46"/>
      <c r="AC252" s="46"/>
      <c r="AE252" s="46"/>
      <c r="AG252" s="46"/>
      <c r="AI252" s="46"/>
      <c r="AK252" s="46"/>
    </row>
    <row r="253" spans="4:37" x14ac:dyDescent="0.2">
      <c r="D253" s="46"/>
      <c r="E253" s="46"/>
      <c r="G253" s="46"/>
      <c r="I253" s="46"/>
      <c r="K253" s="46"/>
      <c r="M253" s="46"/>
      <c r="O253" s="46"/>
      <c r="Q253" s="46"/>
      <c r="S253" s="46"/>
      <c r="U253" s="46"/>
      <c r="W253" s="46"/>
      <c r="Y253" s="46"/>
      <c r="AA253" s="46"/>
      <c r="AC253" s="46"/>
      <c r="AE253" s="46"/>
      <c r="AG253" s="46"/>
      <c r="AI253" s="46"/>
      <c r="AK253" s="46"/>
    </row>
    <row r="254" spans="4:37" x14ac:dyDescent="0.2">
      <c r="D254" s="46"/>
      <c r="E254" s="46"/>
      <c r="G254" s="46"/>
      <c r="I254" s="46"/>
      <c r="K254" s="46"/>
      <c r="M254" s="46"/>
      <c r="O254" s="46"/>
      <c r="Q254" s="46"/>
      <c r="S254" s="46"/>
      <c r="U254" s="46"/>
      <c r="W254" s="46"/>
      <c r="Y254" s="46"/>
      <c r="AA254" s="46"/>
      <c r="AC254" s="46"/>
      <c r="AE254" s="46"/>
      <c r="AG254" s="46"/>
      <c r="AI254" s="46"/>
      <c r="AK254" s="46"/>
    </row>
    <row r="255" spans="4:37" x14ac:dyDescent="0.2">
      <c r="D255" s="46"/>
      <c r="E255" s="46"/>
      <c r="G255" s="46"/>
      <c r="I255" s="46"/>
      <c r="K255" s="46"/>
      <c r="M255" s="46"/>
      <c r="O255" s="46"/>
      <c r="Q255" s="46"/>
      <c r="S255" s="46"/>
      <c r="U255" s="46"/>
      <c r="W255" s="46"/>
      <c r="Y255" s="46"/>
      <c r="AA255" s="46"/>
      <c r="AC255" s="46"/>
      <c r="AE255" s="46"/>
      <c r="AG255" s="46"/>
      <c r="AI255" s="46"/>
      <c r="AK255" s="46"/>
    </row>
    <row r="256" spans="4:37" x14ac:dyDescent="0.2">
      <c r="D256" s="46"/>
      <c r="E256" s="46"/>
      <c r="G256" s="46"/>
      <c r="I256" s="46"/>
      <c r="K256" s="46"/>
      <c r="M256" s="46"/>
      <c r="O256" s="46"/>
      <c r="Q256" s="46"/>
      <c r="S256" s="46"/>
      <c r="U256" s="46"/>
      <c r="W256" s="46"/>
      <c r="Y256" s="46"/>
      <c r="AA256" s="46"/>
      <c r="AC256" s="46"/>
      <c r="AE256" s="46"/>
      <c r="AG256" s="46"/>
      <c r="AI256" s="46"/>
      <c r="AK256" s="46"/>
    </row>
    <row r="257" spans="4:37" x14ac:dyDescent="0.2">
      <c r="D257" s="46"/>
      <c r="E257" s="46"/>
      <c r="G257" s="46"/>
      <c r="I257" s="46"/>
      <c r="K257" s="46"/>
      <c r="M257" s="46"/>
      <c r="O257" s="46"/>
      <c r="Q257" s="46"/>
      <c r="S257" s="46"/>
      <c r="U257" s="46"/>
      <c r="W257" s="46"/>
      <c r="Y257" s="46"/>
      <c r="AA257" s="46"/>
      <c r="AC257" s="46"/>
      <c r="AE257" s="46"/>
      <c r="AG257" s="46"/>
      <c r="AI257" s="46"/>
      <c r="AK257" s="46"/>
    </row>
    <row r="258" spans="4:37" x14ac:dyDescent="0.2">
      <c r="D258" s="46"/>
      <c r="E258" s="46"/>
      <c r="G258" s="46"/>
      <c r="I258" s="46"/>
      <c r="K258" s="46"/>
      <c r="M258" s="46"/>
      <c r="O258" s="46"/>
      <c r="Q258" s="46"/>
      <c r="S258" s="46"/>
      <c r="U258" s="46"/>
      <c r="W258" s="46"/>
      <c r="Y258" s="46"/>
      <c r="AA258" s="46"/>
      <c r="AC258" s="46"/>
      <c r="AE258" s="46"/>
      <c r="AG258" s="46"/>
      <c r="AI258" s="46"/>
      <c r="AK258" s="46"/>
    </row>
    <row r="259" spans="4:37" x14ac:dyDescent="0.2">
      <c r="D259" s="46"/>
      <c r="E259" s="46"/>
      <c r="G259" s="46"/>
      <c r="I259" s="46"/>
      <c r="K259" s="46"/>
      <c r="M259" s="46"/>
      <c r="O259" s="46"/>
      <c r="Q259" s="46"/>
      <c r="S259" s="46"/>
      <c r="U259" s="46"/>
      <c r="W259" s="46"/>
      <c r="Y259" s="46"/>
      <c r="AA259" s="46"/>
      <c r="AC259" s="46"/>
      <c r="AE259" s="46"/>
      <c r="AG259" s="46"/>
      <c r="AI259" s="46"/>
      <c r="AK259" s="46"/>
    </row>
    <row r="260" spans="4:37" x14ac:dyDescent="0.2">
      <c r="D260" s="46"/>
      <c r="E260" s="46"/>
      <c r="G260" s="46"/>
      <c r="I260" s="46"/>
      <c r="K260" s="46"/>
      <c r="M260" s="46"/>
      <c r="O260" s="46"/>
      <c r="Q260" s="46"/>
      <c r="S260" s="46"/>
      <c r="U260" s="46"/>
      <c r="W260" s="46"/>
      <c r="Y260" s="46"/>
      <c r="AA260" s="46"/>
      <c r="AC260" s="46"/>
      <c r="AE260" s="46"/>
      <c r="AG260" s="46"/>
      <c r="AI260" s="46"/>
      <c r="AK260" s="46"/>
    </row>
    <row r="261" spans="4:37" x14ac:dyDescent="0.2">
      <c r="D261" s="46"/>
      <c r="E261" s="46"/>
      <c r="G261" s="46"/>
      <c r="I261" s="46"/>
      <c r="K261" s="46"/>
      <c r="M261" s="46"/>
      <c r="O261" s="46"/>
      <c r="Q261" s="46"/>
      <c r="S261" s="46"/>
      <c r="U261" s="46"/>
      <c r="W261" s="46"/>
      <c r="Y261" s="46"/>
      <c r="AA261" s="46"/>
      <c r="AC261" s="46"/>
      <c r="AE261" s="46"/>
      <c r="AG261" s="46"/>
      <c r="AI261" s="46"/>
      <c r="AK261" s="46"/>
    </row>
    <row r="262" spans="4:37" x14ac:dyDescent="0.2">
      <c r="D262" s="46"/>
      <c r="E262" s="46"/>
      <c r="G262" s="46"/>
      <c r="I262" s="46"/>
      <c r="K262" s="46"/>
      <c r="M262" s="46"/>
      <c r="O262" s="46"/>
      <c r="Q262" s="46"/>
      <c r="S262" s="46"/>
      <c r="U262" s="46"/>
      <c r="W262" s="46"/>
      <c r="Y262" s="46"/>
      <c r="AA262" s="46"/>
      <c r="AC262" s="46"/>
      <c r="AE262" s="46"/>
      <c r="AG262" s="46"/>
      <c r="AI262" s="46"/>
      <c r="AK262" s="46"/>
    </row>
    <row r="263" spans="4:37" x14ac:dyDescent="0.2">
      <c r="D263" s="46"/>
      <c r="E263" s="46"/>
      <c r="G263" s="46"/>
      <c r="I263" s="46"/>
      <c r="K263" s="46"/>
      <c r="M263" s="46"/>
      <c r="O263" s="46"/>
      <c r="Q263" s="46"/>
      <c r="S263" s="46"/>
      <c r="U263" s="46"/>
      <c r="W263" s="46"/>
      <c r="Y263" s="46"/>
      <c r="AA263" s="46"/>
      <c r="AC263" s="46"/>
      <c r="AE263" s="46"/>
      <c r="AG263" s="46"/>
      <c r="AI263" s="46"/>
      <c r="AK263" s="46"/>
    </row>
    <row r="264" spans="4:37" x14ac:dyDescent="0.2">
      <c r="D264" s="46"/>
      <c r="E264" s="46"/>
      <c r="G264" s="46"/>
      <c r="I264" s="46"/>
      <c r="K264" s="46"/>
      <c r="M264" s="46"/>
      <c r="O264" s="46"/>
      <c r="Q264" s="46"/>
      <c r="S264" s="46"/>
      <c r="U264" s="46"/>
      <c r="W264" s="46"/>
      <c r="Y264" s="46"/>
      <c r="AA264" s="46"/>
      <c r="AC264" s="46"/>
      <c r="AE264" s="46"/>
      <c r="AG264" s="46"/>
      <c r="AI264" s="46"/>
      <c r="AK264" s="46"/>
    </row>
    <row r="265" spans="4:37" x14ac:dyDescent="0.2">
      <c r="D265" s="46"/>
      <c r="E265" s="46"/>
      <c r="G265" s="46"/>
      <c r="I265" s="46"/>
      <c r="K265" s="46"/>
      <c r="M265" s="46"/>
      <c r="O265" s="46"/>
      <c r="Q265" s="46"/>
      <c r="S265" s="46"/>
      <c r="U265" s="46"/>
      <c r="W265" s="46"/>
      <c r="Y265" s="46"/>
      <c r="AA265" s="46"/>
      <c r="AC265" s="46"/>
      <c r="AE265" s="46"/>
      <c r="AG265" s="46"/>
      <c r="AI265" s="46"/>
      <c r="AK265" s="46"/>
    </row>
    <row r="266" spans="4:37" x14ac:dyDescent="0.2">
      <c r="D266" s="46"/>
      <c r="E266" s="46"/>
      <c r="G266" s="46"/>
      <c r="I266" s="46"/>
      <c r="K266" s="46"/>
      <c r="M266" s="46"/>
      <c r="O266" s="46"/>
      <c r="Q266" s="46"/>
      <c r="S266" s="46"/>
      <c r="U266" s="46"/>
      <c r="W266" s="46"/>
      <c r="Y266" s="46"/>
      <c r="AA266" s="46"/>
      <c r="AC266" s="46"/>
      <c r="AE266" s="46"/>
      <c r="AG266" s="46"/>
      <c r="AI266" s="46"/>
      <c r="AK266" s="46"/>
    </row>
    <row r="267" spans="4:37" x14ac:dyDescent="0.2">
      <c r="D267" s="46"/>
      <c r="E267" s="46"/>
      <c r="G267" s="46"/>
      <c r="I267" s="46"/>
      <c r="K267" s="46"/>
      <c r="M267" s="46"/>
      <c r="O267" s="46"/>
      <c r="Q267" s="46"/>
      <c r="S267" s="46"/>
      <c r="U267" s="46"/>
      <c r="W267" s="46"/>
      <c r="Y267" s="46"/>
      <c r="AA267" s="46"/>
      <c r="AC267" s="46"/>
      <c r="AE267" s="46"/>
      <c r="AG267" s="46"/>
      <c r="AI267" s="46"/>
      <c r="AK267" s="46"/>
    </row>
    <row r="268" spans="4:37" x14ac:dyDescent="0.2">
      <c r="D268" s="46"/>
      <c r="E268" s="46"/>
      <c r="G268" s="46"/>
      <c r="I268" s="46"/>
      <c r="K268" s="46"/>
      <c r="M268" s="46"/>
      <c r="O268" s="46"/>
      <c r="Q268" s="46"/>
      <c r="S268" s="46"/>
      <c r="U268" s="46"/>
      <c r="W268" s="46"/>
      <c r="Y268" s="46"/>
      <c r="AA268" s="46"/>
      <c r="AC268" s="46"/>
      <c r="AE268" s="46"/>
      <c r="AG268" s="46"/>
      <c r="AI268" s="46"/>
      <c r="AK268" s="46"/>
    </row>
    <row r="269" spans="4:37" x14ac:dyDescent="0.2">
      <c r="D269" s="46"/>
      <c r="E269" s="46"/>
      <c r="G269" s="46"/>
      <c r="I269" s="46"/>
      <c r="K269" s="46"/>
      <c r="M269" s="46"/>
      <c r="O269" s="46"/>
      <c r="Q269" s="46"/>
      <c r="S269" s="46"/>
      <c r="U269" s="46"/>
      <c r="W269" s="46"/>
      <c r="Y269" s="46"/>
      <c r="AA269" s="46"/>
      <c r="AC269" s="46"/>
      <c r="AE269" s="46"/>
      <c r="AG269" s="46"/>
      <c r="AI269" s="46"/>
      <c r="AK269" s="46"/>
    </row>
    <row r="270" spans="4:37" x14ac:dyDescent="0.2">
      <c r="D270" s="46"/>
      <c r="E270" s="46"/>
      <c r="G270" s="46"/>
      <c r="I270" s="46"/>
      <c r="K270" s="46"/>
      <c r="M270" s="46"/>
      <c r="O270" s="46"/>
      <c r="Q270" s="46"/>
      <c r="S270" s="46"/>
      <c r="U270" s="46"/>
      <c r="W270" s="46"/>
      <c r="Y270" s="46"/>
      <c r="AA270" s="46"/>
      <c r="AC270" s="46"/>
      <c r="AE270" s="46"/>
      <c r="AG270" s="46"/>
      <c r="AI270" s="46"/>
      <c r="AK270" s="46"/>
    </row>
    <row r="271" spans="4:37" x14ac:dyDescent="0.2">
      <c r="D271" s="46"/>
      <c r="E271" s="46"/>
      <c r="G271" s="46"/>
      <c r="I271" s="46"/>
      <c r="K271" s="46"/>
      <c r="M271" s="46"/>
      <c r="O271" s="46"/>
      <c r="Q271" s="46"/>
      <c r="S271" s="46"/>
      <c r="U271" s="46"/>
      <c r="W271" s="46"/>
      <c r="Y271" s="46"/>
      <c r="AA271" s="46"/>
      <c r="AC271" s="46"/>
      <c r="AE271" s="46"/>
      <c r="AG271" s="46"/>
      <c r="AI271" s="46"/>
      <c r="AK271" s="46"/>
    </row>
    <row r="272" spans="4:37" x14ac:dyDescent="0.2">
      <c r="D272" s="46"/>
      <c r="E272" s="46"/>
      <c r="G272" s="46"/>
      <c r="I272" s="46"/>
      <c r="K272" s="46"/>
      <c r="M272" s="46"/>
      <c r="O272" s="46"/>
      <c r="Q272" s="46"/>
      <c r="S272" s="46"/>
      <c r="U272" s="46"/>
      <c r="W272" s="46"/>
      <c r="Y272" s="46"/>
      <c r="AA272" s="46"/>
      <c r="AC272" s="46"/>
      <c r="AE272" s="46"/>
      <c r="AG272" s="46"/>
      <c r="AI272" s="46"/>
      <c r="AK272" s="46"/>
    </row>
    <row r="273" spans="4:37" x14ac:dyDescent="0.2">
      <c r="D273" s="46"/>
      <c r="E273" s="46"/>
      <c r="G273" s="46"/>
      <c r="I273" s="46"/>
      <c r="K273" s="46"/>
      <c r="M273" s="46"/>
      <c r="O273" s="46"/>
      <c r="Q273" s="46"/>
      <c r="S273" s="46"/>
      <c r="U273" s="46"/>
      <c r="W273" s="46"/>
      <c r="Y273" s="46"/>
      <c r="AA273" s="46"/>
      <c r="AC273" s="46"/>
      <c r="AE273" s="46"/>
      <c r="AG273" s="46"/>
      <c r="AI273" s="46"/>
      <c r="AK273" s="46"/>
    </row>
    <row r="274" spans="4:37" x14ac:dyDescent="0.2">
      <c r="D274" s="46"/>
      <c r="E274" s="46"/>
      <c r="G274" s="46"/>
      <c r="I274" s="46"/>
      <c r="K274" s="46"/>
      <c r="M274" s="46"/>
      <c r="O274" s="46"/>
      <c r="Q274" s="46"/>
      <c r="S274" s="46"/>
      <c r="U274" s="46"/>
      <c r="W274" s="46"/>
      <c r="Y274" s="46"/>
      <c r="AA274" s="46"/>
      <c r="AC274" s="46"/>
      <c r="AE274" s="46"/>
      <c r="AG274" s="46"/>
      <c r="AI274" s="46"/>
      <c r="AK274" s="46"/>
    </row>
    <row r="275" spans="4:37" x14ac:dyDescent="0.2">
      <c r="D275" s="46"/>
      <c r="E275" s="46"/>
      <c r="G275" s="46"/>
      <c r="I275" s="46"/>
      <c r="K275" s="46"/>
      <c r="M275" s="46"/>
      <c r="O275" s="46"/>
      <c r="Q275" s="46"/>
      <c r="S275" s="46"/>
      <c r="U275" s="46"/>
      <c r="W275" s="46"/>
      <c r="Y275" s="46"/>
      <c r="AA275" s="46"/>
      <c r="AC275" s="46"/>
      <c r="AE275" s="46"/>
      <c r="AG275" s="46"/>
      <c r="AI275" s="46"/>
      <c r="AK275" s="46"/>
    </row>
    <row r="276" spans="4:37" x14ac:dyDescent="0.2">
      <c r="D276" s="46"/>
      <c r="E276" s="46"/>
      <c r="G276" s="46"/>
      <c r="I276" s="46"/>
      <c r="K276" s="46"/>
      <c r="M276" s="46"/>
      <c r="O276" s="46"/>
      <c r="Q276" s="46"/>
      <c r="S276" s="46"/>
      <c r="U276" s="46"/>
      <c r="W276" s="46"/>
      <c r="Y276" s="46"/>
      <c r="AA276" s="46"/>
      <c r="AC276" s="46"/>
      <c r="AE276" s="46"/>
      <c r="AG276" s="46"/>
      <c r="AI276" s="46"/>
      <c r="AK276" s="46"/>
    </row>
    <row r="277" spans="4:37" x14ac:dyDescent="0.2">
      <c r="D277" s="46"/>
      <c r="E277" s="46"/>
      <c r="G277" s="46"/>
      <c r="I277" s="46"/>
      <c r="K277" s="46"/>
      <c r="M277" s="46"/>
      <c r="O277" s="46"/>
      <c r="Q277" s="46"/>
      <c r="S277" s="46"/>
      <c r="U277" s="46"/>
      <c r="W277" s="46"/>
      <c r="Y277" s="46"/>
      <c r="AA277" s="46"/>
      <c r="AC277" s="46"/>
      <c r="AE277" s="46"/>
      <c r="AG277" s="46"/>
      <c r="AI277" s="46"/>
      <c r="AK277" s="46"/>
    </row>
    <row r="278" spans="4:37" x14ac:dyDescent="0.2">
      <c r="D278" s="46"/>
      <c r="E278" s="46"/>
      <c r="G278" s="46"/>
      <c r="I278" s="46"/>
      <c r="K278" s="46"/>
      <c r="M278" s="46"/>
      <c r="O278" s="46"/>
      <c r="Q278" s="46"/>
      <c r="S278" s="46"/>
      <c r="U278" s="46"/>
      <c r="W278" s="46"/>
      <c r="Y278" s="46"/>
      <c r="AA278" s="46"/>
      <c r="AC278" s="46"/>
      <c r="AE278" s="46"/>
      <c r="AG278" s="46"/>
      <c r="AI278" s="46"/>
      <c r="AK278" s="46"/>
    </row>
    <row r="279" spans="4:37" x14ac:dyDescent="0.2">
      <c r="D279" s="46"/>
      <c r="E279" s="46"/>
      <c r="G279" s="46"/>
      <c r="I279" s="46"/>
      <c r="K279" s="46"/>
      <c r="M279" s="46"/>
      <c r="O279" s="46"/>
      <c r="Q279" s="46"/>
      <c r="S279" s="46"/>
      <c r="U279" s="46"/>
      <c r="W279" s="46"/>
      <c r="Y279" s="46"/>
      <c r="AA279" s="46"/>
      <c r="AC279" s="46"/>
      <c r="AE279" s="46"/>
      <c r="AG279" s="46"/>
      <c r="AI279" s="46"/>
      <c r="AK279" s="46"/>
    </row>
    <row r="280" spans="4:37" x14ac:dyDescent="0.2">
      <c r="D280" s="46"/>
      <c r="E280" s="46"/>
      <c r="G280" s="46"/>
      <c r="I280" s="46"/>
      <c r="K280" s="46"/>
      <c r="M280" s="46"/>
      <c r="O280" s="46"/>
      <c r="Q280" s="46"/>
      <c r="S280" s="46"/>
      <c r="U280" s="46"/>
      <c r="W280" s="46"/>
      <c r="Y280" s="46"/>
      <c r="AA280" s="46"/>
      <c r="AC280" s="46"/>
      <c r="AE280" s="46"/>
      <c r="AG280" s="46"/>
      <c r="AI280" s="46"/>
      <c r="AK280" s="46"/>
    </row>
    <row r="281" spans="4:37" x14ac:dyDescent="0.2">
      <c r="D281" s="46"/>
      <c r="E281" s="46"/>
      <c r="G281" s="46"/>
      <c r="I281" s="46"/>
      <c r="K281" s="46"/>
      <c r="M281" s="46"/>
      <c r="O281" s="46"/>
      <c r="Q281" s="46"/>
      <c r="S281" s="46"/>
      <c r="U281" s="46"/>
      <c r="W281" s="46"/>
      <c r="Y281" s="46"/>
      <c r="AA281" s="46"/>
      <c r="AC281" s="46"/>
      <c r="AE281" s="46"/>
      <c r="AG281" s="46"/>
      <c r="AI281" s="46"/>
      <c r="AK281" s="46"/>
    </row>
    <row r="282" spans="4:37" x14ac:dyDescent="0.2">
      <c r="D282" s="46"/>
      <c r="E282" s="46"/>
      <c r="G282" s="46"/>
      <c r="I282" s="46"/>
      <c r="K282" s="46"/>
      <c r="M282" s="46"/>
      <c r="O282" s="46"/>
      <c r="Q282" s="46"/>
      <c r="S282" s="46"/>
      <c r="U282" s="46"/>
      <c r="W282" s="46"/>
      <c r="Y282" s="46"/>
      <c r="AA282" s="46"/>
      <c r="AC282" s="46"/>
      <c r="AE282" s="46"/>
      <c r="AG282" s="46"/>
      <c r="AI282" s="46"/>
      <c r="AK282" s="46"/>
    </row>
    <row r="283" spans="4:37" x14ac:dyDescent="0.2">
      <c r="D283" s="46"/>
      <c r="E283" s="46"/>
      <c r="G283" s="46"/>
      <c r="I283" s="46"/>
      <c r="K283" s="46"/>
      <c r="M283" s="46"/>
      <c r="O283" s="46"/>
      <c r="Q283" s="46"/>
      <c r="S283" s="46"/>
      <c r="U283" s="46"/>
      <c r="W283" s="46"/>
      <c r="Y283" s="46"/>
      <c r="AA283" s="46"/>
      <c r="AC283" s="46"/>
      <c r="AE283" s="46"/>
      <c r="AG283" s="46"/>
      <c r="AI283" s="46"/>
      <c r="AK283" s="46"/>
    </row>
    <row r="284" spans="4:37" x14ac:dyDescent="0.2">
      <c r="D284" s="46"/>
      <c r="E284" s="46"/>
      <c r="G284" s="46"/>
      <c r="I284" s="46"/>
      <c r="K284" s="46"/>
      <c r="M284" s="46"/>
      <c r="O284" s="46"/>
      <c r="Q284" s="46"/>
      <c r="S284" s="46"/>
      <c r="U284" s="46"/>
      <c r="W284" s="46"/>
      <c r="Y284" s="46"/>
      <c r="AA284" s="46"/>
      <c r="AC284" s="46"/>
      <c r="AE284" s="46"/>
      <c r="AG284" s="46"/>
      <c r="AI284" s="46"/>
      <c r="AK284" s="46"/>
    </row>
    <row r="285" spans="4:37" x14ac:dyDescent="0.2">
      <c r="D285" s="46"/>
      <c r="E285" s="46"/>
      <c r="G285" s="46"/>
      <c r="I285" s="46"/>
      <c r="K285" s="46"/>
      <c r="M285" s="46"/>
      <c r="O285" s="46"/>
      <c r="Q285" s="46"/>
      <c r="S285" s="46"/>
      <c r="U285" s="46"/>
      <c r="W285" s="46"/>
      <c r="Y285" s="46"/>
      <c r="AA285" s="46"/>
      <c r="AC285" s="46"/>
      <c r="AE285" s="46"/>
      <c r="AG285" s="46"/>
      <c r="AI285" s="46"/>
      <c r="AK285" s="46"/>
    </row>
    <row r="286" spans="4:37" x14ac:dyDescent="0.2">
      <c r="D286" s="46"/>
      <c r="E286" s="46"/>
      <c r="G286" s="46"/>
      <c r="I286" s="46"/>
      <c r="K286" s="46"/>
      <c r="M286" s="46"/>
      <c r="O286" s="46"/>
      <c r="Q286" s="46"/>
      <c r="S286" s="46"/>
      <c r="U286" s="46"/>
      <c r="W286" s="46"/>
      <c r="Y286" s="46"/>
      <c r="AA286" s="46"/>
      <c r="AC286" s="46"/>
      <c r="AE286" s="46"/>
      <c r="AG286" s="46"/>
      <c r="AI286" s="46"/>
      <c r="AK286" s="46"/>
    </row>
    <row r="287" spans="4:37" x14ac:dyDescent="0.2">
      <c r="D287" s="46"/>
      <c r="E287" s="46"/>
      <c r="G287" s="46"/>
      <c r="I287" s="46"/>
      <c r="K287" s="46"/>
      <c r="M287" s="46"/>
      <c r="O287" s="46"/>
      <c r="Q287" s="46"/>
      <c r="S287" s="46"/>
      <c r="U287" s="46"/>
      <c r="W287" s="46"/>
      <c r="Y287" s="46"/>
      <c r="AA287" s="46"/>
      <c r="AC287" s="46"/>
      <c r="AE287" s="46"/>
      <c r="AG287" s="46"/>
      <c r="AI287" s="46"/>
      <c r="AK287" s="46"/>
    </row>
    <row r="288" spans="4:37" x14ac:dyDescent="0.2">
      <c r="D288" s="46"/>
      <c r="E288" s="46"/>
      <c r="G288" s="46"/>
      <c r="I288" s="46"/>
      <c r="K288" s="46"/>
      <c r="M288" s="46"/>
      <c r="O288" s="46"/>
      <c r="Q288" s="46"/>
      <c r="S288" s="46"/>
      <c r="U288" s="46"/>
      <c r="W288" s="46"/>
      <c r="Y288" s="46"/>
      <c r="AA288" s="46"/>
      <c r="AC288" s="46"/>
      <c r="AE288" s="46"/>
      <c r="AG288" s="46"/>
      <c r="AI288" s="46"/>
      <c r="AK288" s="46"/>
    </row>
    <row r="289" spans="4:37" x14ac:dyDescent="0.2">
      <c r="D289" s="46"/>
      <c r="E289" s="46"/>
      <c r="G289" s="46"/>
      <c r="I289" s="46"/>
      <c r="K289" s="46"/>
      <c r="M289" s="46"/>
      <c r="O289" s="46"/>
      <c r="Q289" s="46"/>
      <c r="S289" s="46"/>
      <c r="U289" s="46"/>
      <c r="W289" s="46"/>
      <c r="Y289" s="46"/>
      <c r="AA289" s="46"/>
      <c r="AC289" s="46"/>
      <c r="AE289" s="46"/>
      <c r="AG289" s="46"/>
      <c r="AI289" s="46"/>
      <c r="AK289" s="46"/>
    </row>
    <row r="290" spans="4:37" x14ac:dyDescent="0.2">
      <c r="D290" s="46"/>
      <c r="E290" s="46"/>
      <c r="G290" s="46"/>
      <c r="I290" s="46"/>
      <c r="K290" s="46"/>
      <c r="M290" s="46"/>
      <c r="O290" s="46"/>
      <c r="Q290" s="46"/>
      <c r="S290" s="46"/>
      <c r="U290" s="46"/>
      <c r="W290" s="46"/>
      <c r="Y290" s="46"/>
      <c r="AA290" s="46"/>
      <c r="AC290" s="46"/>
      <c r="AE290" s="46"/>
      <c r="AG290" s="46"/>
      <c r="AI290" s="46"/>
      <c r="AK290" s="46"/>
    </row>
    <row r="291" spans="4:37" x14ac:dyDescent="0.2">
      <c r="D291" s="46"/>
      <c r="E291" s="46"/>
      <c r="G291" s="46"/>
      <c r="I291" s="46"/>
      <c r="K291" s="46"/>
      <c r="M291" s="46"/>
      <c r="O291" s="46"/>
      <c r="Q291" s="46"/>
      <c r="S291" s="46"/>
      <c r="U291" s="46"/>
      <c r="W291" s="46"/>
      <c r="Y291" s="46"/>
      <c r="AA291" s="46"/>
      <c r="AC291" s="46"/>
      <c r="AE291" s="46"/>
      <c r="AG291" s="46"/>
      <c r="AI291" s="46"/>
      <c r="AK291" s="46"/>
    </row>
    <row r="292" spans="4:37" x14ac:dyDescent="0.2">
      <c r="D292" s="46"/>
      <c r="E292" s="46"/>
      <c r="G292" s="46"/>
      <c r="I292" s="46"/>
      <c r="K292" s="46"/>
      <c r="M292" s="46"/>
      <c r="O292" s="46"/>
      <c r="Q292" s="46"/>
      <c r="S292" s="46"/>
      <c r="U292" s="46"/>
      <c r="W292" s="46"/>
      <c r="Y292" s="46"/>
      <c r="AA292" s="46"/>
      <c r="AC292" s="46"/>
      <c r="AE292" s="46"/>
      <c r="AG292" s="46"/>
      <c r="AI292" s="46"/>
      <c r="AK292" s="46"/>
    </row>
    <row r="293" spans="4:37" x14ac:dyDescent="0.2">
      <c r="D293" s="46"/>
      <c r="E293" s="46"/>
      <c r="G293" s="46"/>
      <c r="I293" s="46"/>
      <c r="K293" s="46"/>
      <c r="M293" s="46"/>
      <c r="O293" s="46"/>
      <c r="Q293" s="46"/>
      <c r="S293" s="46"/>
      <c r="U293" s="46"/>
      <c r="W293" s="46"/>
      <c r="Y293" s="46"/>
      <c r="AA293" s="46"/>
      <c r="AC293" s="46"/>
      <c r="AE293" s="46"/>
      <c r="AG293" s="46"/>
      <c r="AI293" s="46"/>
      <c r="AK293" s="46"/>
    </row>
    <row r="294" spans="4:37" x14ac:dyDescent="0.2">
      <c r="D294" s="46"/>
      <c r="E294" s="46"/>
      <c r="G294" s="46"/>
      <c r="I294" s="46"/>
      <c r="K294" s="46"/>
      <c r="M294" s="46"/>
      <c r="O294" s="46"/>
      <c r="Q294" s="46"/>
      <c r="S294" s="46"/>
      <c r="U294" s="46"/>
      <c r="W294" s="46"/>
      <c r="Y294" s="46"/>
      <c r="AA294" s="46"/>
      <c r="AC294" s="46"/>
      <c r="AE294" s="46"/>
      <c r="AG294" s="46"/>
      <c r="AI294" s="46"/>
      <c r="AK294" s="46"/>
    </row>
    <row r="295" spans="4:37" x14ac:dyDescent="0.2">
      <c r="D295" s="46"/>
      <c r="E295" s="46"/>
      <c r="G295" s="46"/>
      <c r="I295" s="46"/>
      <c r="K295" s="46"/>
      <c r="M295" s="46"/>
      <c r="O295" s="46"/>
      <c r="Q295" s="46"/>
      <c r="S295" s="46"/>
      <c r="U295" s="46"/>
      <c r="W295" s="46"/>
      <c r="Y295" s="46"/>
      <c r="AA295" s="46"/>
      <c r="AC295" s="46"/>
      <c r="AE295" s="46"/>
      <c r="AG295" s="46"/>
      <c r="AI295" s="46"/>
      <c r="AK295" s="46"/>
    </row>
    <row r="296" spans="4:37" x14ac:dyDescent="0.2">
      <c r="D296" s="46"/>
      <c r="E296" s="46"/>
      <c r="G296" s="46"/>
      <c r="I296" s="46"/>
      <c r="K296" s="46"/>
      <c r="M296" s="46"/>
      <c r="O296" s="46"/>
      <c r="Q296" s="46"/>
      <c r="S296" s="46"/>
      <c r="U296" s="46"/>
      <c r="W296" s="46"/>
      <c r="Y296" s="46"/>
      <c r="AA296" s="46"/>
      <c r="AC296" s="46"/>
      <c r="AE296" s="46"/>
      <c r="AG296" s="46"/>
      <c r="AI296" s="46"/>
      <c r="AK296" s="46"/>
    </row>
    <row r="297" spans="4:37" x14ac:dyDescent="0.2">
      <c r="D297" s="46"/>
      <c r="E297" s="46"/>
      <c r="G297" s="46"/>
      <c r="I297" s="46"/>
      <c r="K297" s="46"/>
      <c r="M297" s="46"/>
      <c r="O297" s="46"/>
      <c r="Q297" s="46"/>
      <c r="S297" s="46"/>
      <c r="U297" s="46"/>
      <c r="W297" s="46"/>
      <c r="Y297" s="46"/>
      <c r="AA297" s="46"/>
      <c r="AC297" s="46"/>
      <c r="AE297" s="46"/>
      <c r="AG297" s="46"/>
      <c r="AI297" s="46"/>
      <c r="AK297" s="46"/>
    </row>
    <row r="298" spans="4:37" x14ac:dyDescent="0.2">
      <c r="D298" s="46"/>
      <c r="E298" s="46"/>
      <c r="G298" s="46"/>
      <c r="I298" s="46"/>
      <c r="K298" s="46"/>
      <c r="M298" s="46"/>
      <c r="O298" s="46"/>
      <c r="Q298" s="46"/>
      <c r="S298" s="46"/>
      <c r="U298" s="46"/>
      <c r="W298" s="46"/>
      <c r="Y298" s="46"/>
      <c r="AA298" s="46"/>
      <c r="AC298" s="46"/>
      <c r="AE298" s="46"/>
      <c r="AG298" s="46"/>
      <c r="AI298" s="46"/>
      <c r="AK298" s="46"/>
    </row>
    <row r="299" spans="4:37" x14ac:dyDescent="0.2">
      <c r="D299" s="46"/>
      <c r="E299" s="46"/>
      <c r="G299" s="46"/>
      <c r="I299" s="46"/>
      <c r="K299" s="46"/>
      <c r="M299" s="46"/>
      <c r="O299" s="46"/>
      <c r="Q299" s="46"/>
      <c r="S299" s="46"/>
      <c r="U299" s="46"/>
      <c r="W299" s="46"/>
      <c r="Y299" s="46"/>
      <c r="AA299" s="46"/>
      <c r="AC299" s="46"/>
      <c r="AE299" s="46"/>
      <c r="AG299" s="46"/>
      <c r="AI299" s="46"/>
      <c r="AK299" s="46"/>
    </row>
    <row r="300" spans="4:37" x14ac:dyDescent="0.2">
      <c r="D300" s="46"/>
      <c r="E300" s="46"/>
      <c r="G300" s="46"/>
      <c r="I300" s="46"/>
      <c r="K300" s="46"/>
      <c r="M300" s="46"/>
      <c r="O300" s="46"/>
      <c r="Q300" s="46"/>
      <c r="S300" s="46"/>
      <c r="U300" s="46"/>
      <c r="W300" s="46"/>
      <c r="Y300" s="46"/>
      <c r="AA300" s="46"/>
      <c r="AC300" s="46"/>
      <c r="AE300" s="46"/>
      <c r="AG300" s="46"/>
      <c r="AI300" s="46"/>
      <c r="AK300" s="46"/>
    </row>
    <row r="301" spans="4:37" x14ac:dyDescent="0.2">
      <c r="D301" s="46"/>
      <c r="E301" s="46"/>
      <c r="G301" s="46"/>
      <c r="I301" s="46"/>
      <c r="K301" s="46"/>
      <c r="M301" s="46"/>
      <c r="O301" s="46"/>
      <c r="Q301" s="46"/>
      <c r="S301" s="46"/>
      <c r="U301" s="46"/>
      <c r="W301" s="46"/>
      <c r="Y301" s="46"/>
      <c r="AA301" s="46"/>
      <c r="AC301" s="46"/>
      <c r="AE301" s="46"/>
      <c r="AG301" s="46"/>
      <c r="AI301" s="46"/>
      <c r="AK301" s="46"/>
    </row>
    <row r="302" spans="4:37" x14ac:dyDescent="0.2">
      <c r="D302" s="46"/>
      <c r="E302" s="46"/>
      <c r="G302" s="46"/>
      <c r="I302" s="46"/>
      <c r="K302" s="46"/>
      <c r="M302" s="46"/>
      <c r="O302" s="46"/>
      <c r="Q302" s="46"/>
      <c r="S302" s="46"/>
      <c r="U302" s="46"/>
      <c r="W302" s="46"/>
      <c r="Y302" s="46"/>
      <c r="AA302" s="46"/>
      <c r="AC302" s="46"/>
      <c r="AE302" s="46"/>
      <c r="AG302" s="46"/>
      <c r="AI302" s="46"/>
      <c r="AK302" s="46"/>
    </row>
    <row r="303" spans="4:37" x14ac:dyDescent="0.2">
      <c r="D303" s="46"/>
      <c r="E303" s="46"/>
      <c r="G303" s="46"/>
      <c r="I303" s="46"/>
      <c r="K303" s="46"/>
      <c r="M303" s="46"/>
      <c r="O303" s="46"/>
      <c r="Q303" s="46"/>
      <c r="S303" s="46"/>
      <c r="U303" s="46"/>
      <c r="W303" s="46"/>
      <c r="Y303" s="46"/>
      <c r="AA303" s="46"/>
      <c r="AC303" s="46"/>
      <c r="AE303" s="46"/>
      <c r="AG303" s="46"/>
      <c r="AI303" s="46"/>
      <c r="AK303" s="46"/>
    </row>
    <row r="304" spans="4:37" x14ac:dyDescent="0.2">
      <c r="D304" s="46"/>
      <c r="E304" s="46"/>
      <c r="G304" s="46"/>
      <c r="I304" s="46"/>
      <c r="K304" s="46"/>
      <c r="M304" s="46"/>
      <c r="O304" s="46"/>
      <c r="Q304" s="46"/>
      <c r="S304" s="46"/>
      <c r="U304" s="46"/>
      <c r="W304" s="46"/>
      <c r="Y304" s="46"/>
      <c r="AA304" s="46"/>
      <c r="AC304" s="46"/>
      <c r="AE304" s="46"/>
      <c r="AG304" s="46"/>
      <c r="AI304" s="46"/>
      <c r="AK304" s="46"/>
    </row>
    <row r="305" spans="4:37" x14ac:dyDescent="0.2">
      <c r="D305" s="46"/>
      <c r="E305" s="46"/>
      <c r="G305" s="46"/>
      <c r="I305" s="46"/>
      <c r="K305" s="46"/>
      <c r="M305" s="46"/>
      <c r="O305" s="46"/>
      <c r="Q305" s="46"/>
      <c r="S305" s="46"/>
      <c r="U305" s="46"/>
      <c r="W305" s="46"/>
      <c r="Y305" s="46"/>
      <c r="AA305" s="46"/>
      <c r="AC305" s="46"/>
      <c r="AE305" s="46"/>
      <c r="AG305" s="46"/>
      <c r="AI305" s="46"/>
      <c r="AK305" s="46"/>
    </row>
    <row r="306" spans="4:37" x14ac:dyDescent="0.2">
      <c r="D306" s="46"/>
      <c r="E306" s="46"/>
      <c r="G306" s="46"/>
      <c r="I306" s="46"/>
      <c r="K306" s="46"/>
      <c r="M306" s="46"/>
      <c r="O306" s="46"/>
      <c r="Q306" s="46"/>
      <c r="S306" s="46"/>
      <c r="U306" s="46"/>
      <c r="W306" s="46"/>
      <c r="Y306" s="46"/>
      <c r="AA306" s="46"/>
      <c r="AC306" s="46"/>
      <c r="AE306" s="46"/>
      <c r="AG306" s="46"/>
      <c r="AI306" s="46"/>
      <c r="AK306" s="46"/>
    </row>
    <row r="307" spans="4:37" x14ac:dyDescent="0.2">
      <c r="D307" s="46"/>
      <c r="E307" s="46"/>
      <c r="G307" s="46"/>
      <c r="I307" s="46"/>
      <c r="K307" s="46"/>
      <c r="M307" s="46"/>
      <c r="O307" s="46"/>
      <c r="Q307" s="46"/>
      <c r="S307" s="46"/>
      <c r="U307" s="46"/>
      <c r="W307" s="46"/>
      <c r="Y307" s="46"/>
      <c r="AA307" s="46"/>
      <c r="AC307" s="46"/>
      <c r="AE307" s="46"/>
      <c r="AG307" s="46"/>
      <c r="AI307" s="46"/>
      <c r="AK307" s="46"/>
    </row>
    <row r="308" spans="4:37" x14ac:dyDescent="0.2">
      <c r="D308" s="46"/>
      <c r="E308" s="46"/>
      <c r="G308" s="46"/>
      <c r="I308" s="46"/>
      <c r="K308" s="46"/>
      <c r="M308" s="46"/>
      <c r="O308" s="46"/>
      <c r="Q308" s="46"/>
      <c r="S308" s="46"/>
      <c r="U308" s="46"/>
      <c r="W308" s="46"/>
      <c r="Y308" s="46"/>
      <c r="AA308" s="46"/>
      <c r="AC308" s="46"/>
      <c r="AE308" s="46"/>
      <c r="AG308" s="46"/>
      <c r="AI308" s="46"/>
      <c r="AK308" s="46"/>
    </row>
    <row r="309" spans="4:37" x14ac:dyDescent="0.2">
      <c r="D309" s="46"/>
      <c r="E309" s="46"/>
      <c r="G309" s="46"/>
      <c r="I309" s="46"/>
      <c r="K309" s="46"/>
      <c r="M309" s="46"/>
      <c r="O309" s="46"/>
      <c r="Q309" s="46"/>
      <c r="S309" s="46"/>
      <c r="U309" s="46"/>
      <c r="W309" s="46"/>
      <c r="Y309" s="46"/>
      <c r="AA309" s="46"/>
      <c r="AC309" s="46"/>
      <c r="AE309" s="46"/>
      <c r="AG309" s="46"/>
      <c r="AI309" s="46"/>
      <c r="AK309" s="46"/>
    </row>
    <row r="310" spans="4:37" x14ac:dyDescent="0.2">
      <c r="D310" s="46"/>
      <c r="E310" s="46"/>
      <c r="G310" s="46"/>
      <c r="I310" s="46"/>
      <c r="K310" s="46"/>
      <c r="M310" s="46"/>
      <c r="O310" s="46"/>
      <c r="Q310" s="46"/>
      <c r="S310" s="46"/>
      <c r="U310" s="46"/>
      <c r="W310" s="46"/>
      <c r="Y310" s="46"/>
      <c r="AA310" s="46"/>
      <c r="AC310" s="46"/>
      <c r="AE310" s="46"/>
      <c r="AG310" s="46"/>
      <c r="AI310" s="46"/>
      <c r="AK310" s="46"/>
    </row>
    <row r="311" spans="4:37" x14ac:dyDescent="0.2">
      <c r="D311" s="46"/>
      <c r="E311" s="46"/>
      <c r="G311" s="46"/>
      <c r="I311" s="46"/>
      <c r="K311" s="46"/>
      <c r="M311" s="46"/>
      <c r="O311" s="46"/>
      <c r="Q311" s="46"/>
      <c r="S311" s="46"/>
      <c r="U311" s="46"/>
      <c r="W311" s="46"/>
      <c r="Y311" s="46"/>
      <c r="AA311" s="46"/>
      <c r="AC311" s="46"/>
      <c r="AE311" s="46"/>
      <c r="AG311" s="46"/>
      <c r="AI311" s="46"/>
      <c r="AK311" s="46"/>
    </row>
    <row r="312" spans="4:37" x14ac:dyDescent="0.2">
      <c r="D312" s="46"/>
      <c r="E312" s="46"/>
      <c r="G312" s="46"/>
      <c r="I312" s="46"/>
      <c r="K312" s="46"/>
      <c r="M312" s="46"/>
      <c r="O312" s="46"/>
      <c r="Q312" s="46"/>
      <c r="S312" s="46"/>
      <c r="U312" s="46"/>
      <c r="W312" s="46"/>
      <c r="Y312" s="46"/>
      <c r="AA312" s="46"/>
      <c r="AC312" s="46"/>
      <c r="AE312" s="46"/>
      <c r="AG312" s="46"/>
      <c r="AI312" s="46"/>
      <c r="AK312" s="46"/>
    </row>
    <row r="313" spans="4:37" x14ac:dyDescent="0.2">
      <c r="D313" s="46"/>
      <c r="E313" s="46"/>
      <c r="G313" s="46"/>
      <c r="I313" s="46"/>
      <c r="K313" s="46"/>
      <c r="M313" s="46"/>
      <c r="O313" s="46"/>
      <c r="Q313" s="46"/>
      <c r="S313" s="46"/>
      <c r="U313" s="46"/>
      <c r="W313" s="46"/>
      <c r="Y313" s="46"/>
      <c r="AA313" s="46"/>
      <c r="AC313" s="46"/>
      <c r="AE313" s="46"/>
      <c r="AG313" s="46"/>
      <c r="AI313" s="46"/>
      <c r="AK313" s="46"/>
    </row>
    <row r="314" spans="4:37" x14ac:dyDescent="0.2">
      <c r="D314" s="46"/>
      <c r="E314" s="46"/>
      <c r="G314" s="46"/>
      <c r="I314" s="46"/>
      <c r="K314" s="46"/>
      <c r="M314" s="46"/>
      <c r="O314" s="46"/>
      <c r="Q314" s="46"/>
      <c r="S314" s="46"/>
      <c r="U314" s="46"/>
      <c r="W314" s="46"/>
      <c r="Y314" s="46"/>
      <c r="AA314" s="46"/>
      <c r="AC314" s="46"/>
      <c r="AE314" s="46"/>
      <c r="AG314" s="46"/>
      <c r="AI314" s="46"/>
      <c r="AK314" s="46"/>
    </row>
    <row r="315" spans="4:37" x14ac:dyDescent="0.2">
      <c r="D315" s="46"/>
      <c r="E315" s="46"/>
      <c r="G315" s="46"/>
      <c r="I315" s="46"/>
      <c r="K315" s="46"/>
      <c r="M315" s="46"/>
      <c r="O315" s="46"/>
      <c r="Q315" s="46"/>
      <c r="S315" s="46"/>
      <c r="U315" s="46"/>
      <c r="W315" s="46"/>
      <c r="Y315" s="46"/>
      <c r="AA315" s="46"/>
      <c r="AC315" s="46"/>
      <c r="AE315" s="46"/>
      <c r="AG315" s="46"/>
      <c r="AI315" s="46"/>
      <c r="AK315" s="46"/>
    </row>
    <row r="316" spans="4:37" x14ac:dyDescent="0.2">
      <c r="D316" s="46"/>
      <c r="E316" s="46"/>
      <c r="G316" s="46"/>
      <c r="I316" s="46"/>
      <c r="K316" s="46"/>
      <c r="M316" s="46"/>
      <c r="O316" s="46"/>
      <c r="Q316" s="46"/>
      <c r="S316" s="46"/>
      <c r="U316" s="46"/>
      <c r="W316" s="46"/>
      <c r="Y316" s="46"/>
      <c r="AA316" s="46"/>
      <c r="AC316" s="46"/>
      <c r="AE316" s="46"/>
      <c r="AG316" s="46"/>
      <c r="AI316" s="46"/>
      <c r="AK316" s="46"/>
    </row>
    <row r="317" spans="4:37" x14ac:dyDescent="0.2">
      <c r="D317" s="46"/>
      <c r="E317" s="46"/>
      <c r="G317" s="46"/>
      <c r="I317" s="46"/>
      <c r="K317" s="46"/>
      <c r="M317" s="46"/>
      <c r="O317" s="46"/>
      <c r="Q317" s="46"/>
      <c r="S317" s="46"/>
      <c r="U317" s="46"/>
      <c r="W317" s="46"/>
      <c r="Y317" s="46"/>
      <c r="AA317" s="46"/>
      <c r="AC317" s="46"/>
      <c r="AE317" s="46"/>
      <c r="AG317" s="46"/>
      <c r="AI317" s="46"/>
      <c r="AK317" s="46"/>
    </row>
    <row r="318" spans="4:37" x14ac:dyDescent="0.2">
      <c r="D318" s="46"/>
      <c r="E318" s="46"/>
      <c r="G318" s="46"/>
      <c r="I318" s="46"/>
      <c r="K318" s="46"/>
      <c r="M318" s="46"/>
      <c r="O318" s="46"/>
      <c r="Q318" s="46"/>
      <c r="S318" s="46"/>
      <c r="U318" s="46"/>
      <c r="W318" s="46"/>
      <c r="Y318" s="46"/>
      <c r="AA318" s="46"/>
      <c r="AC318" s="46"/>
      <c r="AE318" s="46"/>
      <c r="AG318" s="46"/>
      <c r="AI318" s="46"/>
      <c r="AK318" s="46"/>
    </row>
    <row r="319" spans="4:37" x14ac:dyDescent="0.2">
      <c r="D319" s="46"/>
      <c r="E319" s="46"/>
      <c r="G319" s="46"/>
      <c r="I319" s="46"/>
      <c r="K319" s="46"/>
      <c r="M319" s="46"/>
      <c r="O319" s="46"/>
      <c r="Q319" s="46"/>
      <c r="S319" s="46"/>
      <c r="U319" s="46"/>
      <c r="W319" s="46"/>
      <c r="Y319" s="46"/>
      <c r="AA319" s="46"/>
      <c r="AC319" s="46"/>
      <c r="AE319" s="46"/>
      <c r="AG319" s="46"/>
      <c r="AI319" s="46"/>
      <c r="AK319" s="46"/>
    </row>
    <row r="320" spans="4:37" x14ac:dyDescent="0.2">
      <c r="D320" s="46"/>
      <c r="E320" s="46"/>
      <c r="G320" s="46"/>
      <c r="I320" s="46"/>
      <c r="K320" s="46"/>
      <c r="M320" s="46"/>
      <c r="O320" s="46"/>
      <c r="Q320" s="46"/>
      <c r="S320" s="46"/>
      <c r="U320" s="46"/>
      <c r="W320" s="46"/>
      <c r="Y320" s="46"/>
      <c r="AA320" s="46"/>
      <c r="AC320" s="46"/>
      <c r="AE320" s="46"/>
      <c r="AG320" s="46"/>
      <c r="AI320" s="46"/>
      <c r="AK320" s="46"/>
    </row>
    <row r="321" spans="4:37" x14ac:dyDescent="0.2">
      <c r="D321" s="46"/>
      <c r="E321" s="46"/>
      <c r="G321" s="46"/>
      <c r="I321" s="46"/>
      <c r="K321" s="46"/>
      <c r="M321" s="46"/>
      <c r="O321" s="46"/>
      <c r="Q321" s="46"/>
      <c r="S321" s="46"/>
      <c r="U321" s="46"/>
      <c r="W321" s="46"/>
      <c r="Y321" s="46"/>
      <c r="AA321" s="46"/>
      <c r="AC321" s="46"/>
      <c r="AE321" s="46"/>
      <c r="AG321" s="46"/>
      <c r="AI321" s="46"/>
      <c r="AK321" s="46"/>
    </row>
    <row r="322" spans="4:37" x14ac:dyDescent="0.2">
      <c r="D322" s="46"/>
      <c r="E322" s="46"/>
      <c r="G322" s="46"/>
      <c r="I322" s="46"/>
      <c r="K322" s="46"/>
      <c r="M322" s="46"/>
      <c r="O322" s="46"/>
      <c r="Q322" s="46"/>
      <c r="S322" s="46"/>
      <c r="U322" s="46"/>
      <c r="W322" s="46"/>
      <c r="Y322" s="46"/>
      <c r="AA322" s="46"/>
      <c r="AC322" s="46"/>
      <c r="AE322" s="46"/>
      <c r="AG322" s="46"/>
      <c r="AI322" s="46"/>
      <c r="AK322" s="46"/>
    </row>
    <row r="323" spans="4:37" x14ac:dyDescent="0.2">
      <c r="D323" s="46"/>
      <c r="E323" s="46"/>
      <c r="G323" s="46"/>
      <c r="I323" s="46"/>
      <c r="K323" s="46"/>
      <c r="M323" s="46"/>
      <c r="O323" s="46"/>
      <c r="Q323" s="46"/>
      <c r="S323" s="46"/>
      <c r="U323" s="46"/>
      <c r="W323" s="46"/>
      <c r="Y323" s="46"/>
      <c r="AA323" s="46"/>
      <c r="AC323" s="46"/>
      <c r="AE323" s="46"/>
      <c r="AG323" s="46"/>
      <c r="AI323" s="46"/>
      <c r="AK323" s="46"/>
    </row>
    <row r="324" spans="4:37" x14ac:dyDescent="0.2">
      <c r="D324" s="46"/>
      <c r="E324" s="46"/>
      <c r="G324" s="46"/>
      <c r="I324" s="46"/>
      <c r="K324" s="46"/>
      <c r="M324" s="46"/>
      <c r="O324" s="46"/>
      <c r="Q324" s="46"/>
      <c r="S324" s="46"/>
      <c r="U324" s="46"/>
      <c r="W324" s="46"/>
      <c r="Y324" s="46"/>
      <c r="AA324" s="46"/>
      <c r="AC324" s="46"/>
      <c r="AE324" s="46"/>
      <c r="AG324" s="46"/>
      <c r="AI324" s="46"/>
      <c r="AK324" s="46"/>
    </row>
    <row r="325" spans="4:37" x14ac:dyDescent="0.2">
      <c r="D325" s="46"/>
      <c r="E325" s="46"/>
      <c r="G325" s="46"/>
      <c r="I325" s="46"/>
      <c r="K325" s="46"/>
      <c r="M325" s="46"/>
      <c r="O325" s="46"/>
      <c r="Q325" s="46"/>
      <c r="S325" s="46"/>
      <c r="U325" s="46"/>
      <c r="W325" s="46"/>
      <c r="Y325" s="46"/>
      <c r="AA325" s="46"/>
      <c r="AC325" s="46"/>
      <c r="AE325" s="46"/>
      <c r="AG325" s="46"/>
      <c r="AI325" s="46"/>
      <c r="AK325" s="46"/>
    </row>
    <row r="326" spans="4:37" x14ac:dyDescent="0.2">
      <c r="D326" s="46"/>
      <c r="E326" s="46"/>
      <c r="G326" s="46"/>
      <c r="I326" s="46"/>
      <c r="K326" s="46"/>
      <c r="M326" s="46"/>
      <c r="O326" s="46"/>
      <c r="Q326" s="46"/>
      <c r="S326" s="46"/>
      <c r="U326" s="46"/>
      <c r="W326" s="46"/>
      <c r="Y326" s="46"/>
      <c r="AA326" s="46"/>
      <c r="AC326" s="46"/>
      <c r="AE326" s="46"/>
      <c r="AG326" s="46"/>
      <c r="AI326" s="46"/>
      <c r="AK326" s="46"/>
    </row>
    <row r="327" spans="4:37" x14ac:dyDescent="0.2">
      <c r="D327" s="46"/>
      <c r="E327" s="46"/>
      <c r="G327" s="46"/>
      <c r="I327" s="46"/>
      <c r="K327" s="46"/>
      <c r="M327" s="46"/>
      <c r="O327" s="46"/>
      <c r="Q327" s="46"/>
      <c r="S327" s="46"/>
      <c r="U327" s="46"/>
      <c r="W327" s="46"/>
      <c r="Y327" s="46"/>
      <c r="AA327" s="46"/>
      <c r="AC327" s="46"/>
      <c r="AE327" s="46"/>
      <c r="AG327" s="46"/>
      <c r="AI327" s="46"/>
      <c r="AK327" s="46"/>
    </row>
    <row r="328" spans="4:37" x14ac:dyDescent="0.2">
      <c r="D328" s="46"/>
      <c r="E328" s="46"/>
      <c r="G328" s="46"/>
      <c r="I328" s="46"/>
      <c r="K328" s="46"/>
      <c r="M328" s="46"/>
      <c r="O328" s="46"/>
      <c r="Q328" s="46"/>
      <c r="S328" s="46"/>
      <c r="U328" s="46"/>
      <c r="W328" s="46"/>
      <c r="Y328" s="46"/>
      <c r="AA328" s="46"/>
      <c r="AC328" s="46"/>
      <c r="AE328" s="46"/>
      <c r="AG328" s="46"/>
      <c r="AI328" s="46"/>
      <c r="AK328" s="46"/>
    </row>
    <row r="329" spans="4:37" x14ac:dyDescent="0.2">
      <c r="D329" s="46"/>
      <c r="E329" s="46"/>
      <c r="G329" s="46"/>
      <c r="I329" s="46"/>
      <c r="K329" s="46"/>
      <c r="M329" s="46"/>
      <c r="O329" s="46"/>
      <c r="Q329" s="46"/>
      <c r="S329" s="46"/>
      <c r="U329" s="46"/>
      <c r="W329" s="46"/>
      <c r="Y329" s="46"/>
      <c r="AA329" s="46"/>
      <c r="AC329" s="46"/>
      <c r="AE329" s="46"/>
      <c r="AG329" s="46"/>
      <c r="AI329" s="46"/>
      <c r="AK329" s="46"/>
    </row>
    <row r="330" spans="4:37" x14ac:dyDescent="0.2">
      <c r="D330" s="46"/>
      <c r="E330" s="46"/>
      <c r="G330" s="46"/>
      <c r="I330" s="46"/>
      <c r="K330" s="46"/>
      <c r="M330" s="46"/>
      <c r="O330" s="46"/>
      <c r="Q330" s="46"/>
      <c r="S330" s="46"/>
      <c r="U330" s="46"/>
      <c r="W330" s="46"/>
      <c r="Y330" s="46"/>
      <c r="AA330" s="46"/>
      <c r="AC330" s="46"/>
      <c r="AE330" s="46"/>
      <c r="AG330" s="46"/>
      <c r="AI330" s="46"/>
      <c r="AK330" s="46"/>
    </row>
    <row r="331" spans="4:37" x14ac:dyDescent="0.2">
      <c r="D331" s="46"/>
      <c r="E331" s="46"/>
      <c r="G331" s="46"/>
      <c r="I331" s="46"/>
      <c r="K331" s="46"/>
      <c r="M331" s="46"/>
      <c r="O331" s="46"/>
      <c r="Q331" s="46"/>
      <c r="S331" s="46"/>
      <c r="U331" s="46"/>
      <c r="W331" s="46"/>
      <c r="Y331" s="46"/>
      <c r="AA331" s="46"/>
      <c r="AC331" s="46"/>
      <c r="AE331" s="46"/>
      <c r="AG331" s="46"/>
      <c r="AI331" s="46"/>
      <c r="AK331" s="46"/>
    </row>
    <row r="332" spans="4:37" x14ac:dyDescent="0.2">
      <c r="D332" s="46"/>
      <c r="E332" s="46"/>
      <c r="G332" s="46"/>
      <c r="I332" s="46"/>
      <c r="K332" s="46"/>
      <c r="M332" s="46"/>
      <c r="O332" s="46"/>
      <c r="Q332" s="46"/>
      <c r="S332" s="46"/>
      <c r="U332" s="46"/>
      <c r="W332" s="46"/>
      <c r="Y332" s="46"/>
      <c r="AA332" s="46"/>
      <c r="AC332" s="46"/>
      <c r="AE332" s="46"/>
      <c r="AG332" s="46"/>
      <c r="AI332" s="46"/>
      <c r="AK332" s="46"/>
    </row>
    <row r="333" spans="4:37" x14ac:dyDescent="0.2">
      <c r="D333" s="46"/>
      <c r="E333" s="46"/>
      <c r="G333" s="46"/>
      <c r="I333" s="46"/>
      <c r="K333" s="46"/>
      <c r="M333" s="46"/>
      <c r="O333" s="46"/>
      <c r="Q333" s="46"/>
      <c r="S333" s="46"/>
      <c r="U333" s="46"/>
      <c r="W333" s="46"/>
      <c r="Y333" s="46"/>
      <c r="AA333" s="46"/>
      <c r="AC333" s="46"/>
      <c r="AE333" s="46"/>
      <c r="AG333" s="46"/>
      <c r="AI333" s="46"/>
      <c r="AK333" s="46"/>
    </row>
    <row r="334" spans="4:37" x14ac:dyDescent="0.2">
      <c r="D334" s="46"/>
      <c r="E334" s="46"/>
      <c r="G334" s="46"/>
      <c r="I334" s="46"/>
      <c r="K334" s="46"/>
      <c r="M334" s="46"/>
      <c r="O334" s="46"/>
      <c r="Q334" s="46"/>
      <c r="S334" s="46"/>
      <c r="U334" s="46"/>
      <c r="W334" s="46"/>
      <c r="Y334" s="46"/>
      <c r="AA334" s="46"/>
      <c r="AC334" s="46"/>
      <c r="AE334" s="46"/>
      <c r="AG334" s="46"/>
      <c r="AI334" s="46"/>
      <c r="AK334" s="46"/>
    </row>
    <row r="335" spans="4:37" x14ac:dyDescent="0.2">
      <c r="D335" s="46"/>
      <c r="E335" s="46"/>
      <c r="G335" s="46"/>
      <c r="I335" s="46"/>
      <c r="K335" s="46"/>
      <c r="M335" s="46"/>
      <c r="O335" s="46"/>
      <c r="Q335" s="46"/>
      <c r="S335" s="46"/>
      <c r="U335" s="46"/>
      <c r="W335" s="46"/>
      <c r="Y335" s="46"/>
      <c r="AA335" s="46"/>
      <c r="AC335" s="46"/>
      <c r="AE335" s="46"/>
      <c r="AG335" s="46"/>
      <c r="AI335" s="46"/>
      <c r="AK335" s="46"/>
    </row>
    <row r="336" spans="4:37" x14ac:dyDescent="0.2">
      <c r="D336" s="46"/>
      <c r="E336" s="46"/>
      <c r="G336" s="46"/>
      <c r="I336" s="46"/>
      <c r="K336" s="46"/>
      <c r="M336" s="46"/>
      <c r="O336" s="46"/>
      <c r="Q336" s="46"/>
      <c r="S336" s="46"/>
      <c r="U336" s="46"/>
      <c r="W336" s="46"/>
      <c r="Y336" s="46"/>
      <c r="AA336" s="46"/>
      <c r="AC336" s="46"/>
      <c r="AE336" s="46"/>
      <c r="AG336" s="46"/>
      <c r="AI336" s="46"/>
      <c r="AK336" s="46"/>
    </row>
    <row r="337" spans="4:37" x14ac:dyDescent="0.2">
      <c r="D337" s="46"/>
      <c r="E337" s="46"/>
      <c r="G337" s="46"/>
      <c r="I337" s="46"/>
      <c r="K337" s="46"/>
      <c r="M337" s="46"/>
      <c r="O337" s="46"/>
      <c r="Q337" s="46"/>
      <c r="S337" s="46"/>
      <c r="U337" s="46"/>
      <c r="W337" s="46"/>
      <c r="Y337" s="46"/>
      <c r="AA337" s="46"/>
      <c r="AC337" s="46"/>
      <c r="AE337" s="46"/>
      <c r="AG337" s="46"/>
      <c r="AI337" s="46"/>
      <c r="AK337" s="46"/>
    </row>
    <row r="338" spans="4:37" x14ac:dyDescent="0.2">
      <c r="D338" s="46"/>
      <c r="E338" s="46"/>
      <c r="G338" s="46"/>
      <c r="I338" s="46"/>
      <c r="K338" s="46"/>
      <c r="M338" s="46"/>
      <c r="O338" s="46"/>
      <c r="Q338" s="46"/>
      <c r="S338" s="46"/>
      <c r="U338" s="46"/>
      <c r="W338" s="46"/>
      <c r="Y338" s="46"/>
      <c r="AA338" s="46"/>
      <c r="AC338" s="46"/>
      <c r="AE338" s="46"/>
      <c r="AG338" s="46"/>
      <c r="AI338" s="46"/>
      <c r="AK338" s="46"/>
    </row>
    <row r="339" spans="4:37" x14ac:dyDescent="0.2">
      <c r="D339" s="46"/>
      <c r="E339" s="46"/>
      <c r="G339" s="46"/>
      <c r="I339" s="46"/>
      <c r="K339" s="46"/>
      <c r="M339" s="46"/>
      <c r="O339" s="46"/>
      <c r="Q339" s="46"/>
      <c r="S339" s="46"/>
      <c r="U339" s="46"/>
      <c r="W339" s="46"/>
      <c r="Y339" s="46"/>
      <c r="AA339" s="46"/>
      <c r="AC339" s="46"/>
      <c r="AE339" s="46"/>
      <c r="AG339" s="46"/>
      <c r="AI339" s="46"/>
      <c r="AK339" s="46"/>
    </row>
    <row r="340" spans="4:37" x14ac:dyDescent="0.2">
      <c r="D340" s="46"/>
      <c r="E340" s="46"/>
      <c r="G340" s="46"/>
      <c r="I340" s="46"/>
      <c r="K340" s="46"/>
      <c r="M340" s="46"/>
      <c r="O340" s="46"/>
      <c r="Q340" s="46"/>
      <c r="S340" s="46"/>
      <c r="U340" s="46"/>
      <c r="W340" s="46"/>
      <c r="Y340" s="46"/>
      <c r="AA340" s="46"/>
      <c r="AC340" s="46"/>
      <c r="AE340" s="46"/>
      <c r="AG340" s="46"/>
      <c r="AI340" s="46"/>
      <c r="AK340" s="46"/>
    </row>
    <row r="341" spans="4:37" x14ac:dyDescent="0.2">
      <c r="D341" s="46"/>
      <c r="E341" s="46"/>
      <c r="G341" s="46"/>
      <c r="I341" s="46"/>
      <c r="K341" s="46"/>
      <c r="M341" s="46"/>
      <c r="O341" s="46"/>
      <c r="Q341" s="46"/>
      <c r="S341" s="46"/>
      <c r="U341" s="46"/>
      <c r="W341" s="46"/>
      <c r="Y341" s="46"/>
      <c r="AA341" s="46"/>
      <c r="AC341" s="46"/>
      <c r="AE341" s="46"/>
      <c r="AG341" s="46"/>
      <c r="AI341" s="46"/>
      <c r="AK341" s="46"/>
    </row>
    <row r="342" spans="4:37" x14ac:dyDescent="0.2">
      <c r="D342" s="46"/>
      <c r="E342" s="46"/>
      <c r="G342" s="46"/>
      <c r="I342" s="46"/>
      <c r="K342" s="46"/>
      <c r="M342" s="46"/>
      <c r="O342" s="46"/>
      <c r="Q342" s="46"/>
      <c r="S342" s="46"/>
      <c r="U342" s="46"/>
      <c r="W342" s="46"/>
      <c r="Y342" s="46"/>
      <c r="AA342" s="46"/>
      <c r="AC342" s="46"/>
      <c r="AE342" s="46"/>
      <c r="AG342" s="46"/>
      <c r="AI342" s="46"/>
      <c r="AK342" s="46"/>
    </row>
    <row r="343" spans="4:37" x14ac:dyDescent="0.2">
      <c r="D343" s="46"/>
      <c r="E343" s="46"/>
      <c r="G343" s="46"/>
      <c r="I343" s="46"/>
      <c r="K343" s="46"/>
      <c r="M343" s="46"/>
      <c r="O343" s="46"/>
      <c r="Q343" s="46"/>
      <c r="S343" s="46"/>
      <c r="U343" s="46"/>
      <c r="W343" s="46"/>
      <c r="Y343" s="46"/>
      <c r="AA343" s="46"/>
      <c r="AC343" s="46"/>
      <c r="AE343" s="46"/>
      <c r="AG343" s="46"/>
      <c r="AI343" s="46"/>
      <c r="AK343" s="46"/>
    </row>
    <row r="344" spans="4:37" x14ac:dyDescent="0.2">
      <c r="D344" s="46"/>
      <c r="E344" s="46"/>
      <c r="G344" s="46"/>
      <c r="I344" s="46"/>
      <c r="K344" s="46"/>
      <c r="M344" s="46"/>
      <c r="O344" s="46"/>
      <c r="Q344" s="46"/>
      <c r="S344" s="46"/>
      <c r="U344" s="46"/>
      <c r="W344" s="46"/>
      <c r="Y344" s="46"/>
      <c r="AA344" s="46"/>
      <c r="AC344" s="46"/>
      <c r="AE344" s="46"/>
      <c r="AG344" s="46"/>
      <c r="AI344" s="46"/>
      <c r="AK344" s="46"/>
    </row>
    <row r="345" spans="4:37" x14ac:dyDescent="0.2">
      <c r="D345" s="46"/>
      <c r="E345" s="46"/>
      <c r="G345" s="46"/>
      <c r="I345" s="46"/>
      <c r="K345" s="46"/>
      <c r="M345" s="46"/>
      <c r="O345" s="46"/>
      <c r="Q345" s="46"/>
      <c r="S345" s="46"/>
      <c r="U345" s="46"/>
      <c r="W345" s="46"/>
      <c r="Y345" s="46"/>
      <c r="AA345" s="46"/>
      <c r="AC345" s="46"/>
      <c r="AE345" s="46"/>
      <c r="AG345" s="46"/>
      <c r="AI345" s="46"/>
      <c r="AK345" s="46"/>
    </row>
    <row r="346" spans="4:37" x14ac:dyDescent="0.2">
      <c r="D346" s="46"/>
      <c r="E346" s="46"/>
      <c r="G346" s="46"/>
      <c r="I346" s="46"/>
      <c r="K346" s="46"/>
      <c r="M346" s="46"/>
      <c r="O346" s="46"/>
      <c r="Q346" s="46"/>
      <c r="S346" s="46"/>
      <c r="U346" s="46"/>
      <c r="W346" s="46"/>
      <c r="Y346" s="46"/>
      <c r="AA346" s="46"/>
      <c r="AC346" s="46"/>
      <c r="AE346" s="46"/>
      <c r="AG346" s="46"/>
      <c r="AI346" s="46"/>
      <c r="AK346" s="46"/>
    </row>
    <row r="347" spans="4:37" x14ac:dyDescent="0.2">
      <c r="D347" s="46"/>
      <c r="E347" s="46"/>
      <c r="G347" s="46"/>
      <c r="I347" s="46"/>
      <c r="K347" s="46"/>
      <c r="M347" s="46"/>
      <c r="O347" s="46"/>
      <c r="Q347" s="46"/>
      <c r="S347" s="46"/>
      <c r="U347" s="46"/>
      <c r="W347" s="46"/>
      <c r="Y347" s="46"/>
      <c r="AA347" s="46"/>
      <c r="AC347" s="46"/>
      <c r="AE347" s="46"/>
      <c r="AG347" s="46"/>
      <c r="AI347" s="46"/>
      <c r="AK347" s="46"/>
    </row>
    <row r="348" spans="4:37" x14ac:dyDescent="0.2">
      <c r="D348" s="46"/>
      <c r="E348" s="46"/>
      <c r="G348" s="46"/>
      <c r="I348" s="46"/>
      <c r="K348" s="46"/>
      <c r="M348" s="46"/>
      <c r="O348" s="46"/>
      <c r="Q348" s="46"/>
      <c r="S348" s="46"/>
      <c r="U348" s="46"/>
      <c r="W348" s="46"/>
      <c r="Y348" s="46"/>
      <c r="AA348" s="46"/>
      <c r="AC348" s="46"/>
      <c r="AE348" s="46"/>
      <c r="AG348" s="46"/>
      <c r="AI348" s="46"/>
      <c r="AK348" s="46"/>
    </row>
    <row r="349" spans="4:37" x14ac:dyDescent="0.2">
      <c r="D349" s="46"/>
      <c r="E349" s="46"/>
      <c r="G349" s="46"/>
      <c r="I349" s="46"/>
      <c r="K349" s="46"/>
      <c r="M349" s="46"/>
      <c r="O349" s="46"/>
      <c r="Q349" s="46"/>
      <c r="S349" s="46"/>
      <c r="U349" s="46"/>
      <c r="W349" s="46"/>
      <c r="Y349" s="46"/>
      <c r="AA349" s="46"/>
      <c r="AC349" s="46"/>
      <c r="AE349" s="46"/>
      <c r="AG349" s="46"/>
      <c r="AI349" s="46"/>
      <c r="AK349" s="46"/>
    </row>
    <row r="350" spans="4:37" x14ac:dyDescent="0.2">
      <c r="D350" s="46"/>
      <c r="E350" s="46"/>
      <c r="G350" s="46"/>
      <c r="I350" s="46"/>
      <c r="K350" s="46"/>
      <c r="M350" s="46"/>
      <c r="O350" s="46"/>
      <c r="Q350" s="46"/>
      <c r="S350" s="46"/>
      <c r="U350" s="46"/>
      <c r="W350" s="46"/>
      <c r="Y350" s="46"/>
      <c r="AA350" s="46"/>
      <c r="AC350" s="46"/>
      <c r="AE350" s="46"/>
      <c r="AG350" s="46"/>
      <c r="AI350" s="46"/>
      <c r="AK350" s="46"/>
    </row>
    <row r="351" spans="4:37" x14ac:dyDescent="0.2">
      <c r="D351" s="46"/>
      <c r="E351" s="46"/>
      <c r="G351" s="46"/>
      <c r="I351" s="46"/>
      <c r="K351" s="46"/>
      <c r="M351" s="46"/>
      <c r="O351" s="46"/>
      <c r="Q351" s="46"/>
      <c r="S351" s="46"/>
      <c r="U351" s="46"/>
      <c r="W351" s="46"/>
      <c r="Y351" s="46"/>
      <c r="AA351" s="46"/>
      <c r="AC351" s="46"/>
      <c r="AE351" s="46"/>
      <c r="AG351" s="46"/>
      <c r="AI351" s="46"/>
      <c r="AK351" s="46"/>
    </row>
    <row r="352" spans="4:37" x14ac:dyDescent="0.2">
      <c r="D352" s="46"/>
      <c r="E352" s="46"/>
      <c r="G352" s="46"/>
      <c r="I352" s="46"/>
      <c r="K352" s="46"/>
      <c r="M352" s="46"/>
      <c r="O352" s="46"/>
      <c r="Q352" s="46"/>
      <c r="S352" s="46"/>
      <c r="U352" s="46"/>
      <c r="W352" s="46"/>
      <c r="Y352" s="46"/>
      <c r="AA352" s="46"/>
      <c r="AC352" s="46"/>
      <c r="AE352" s="46"/>
      <c r="AG352" s="46"/>
      <c r="AI352" s="46"/>
      <c r="AK352" s="46"/>
    </row>
    <row r="353" spans="4:37" x14ac:dyDescent="0.2">
      <c r="D353" s="46"/>
      <c r="E353" s="46"/>
      <c r="G353" s="46"/>
      <c r="I353" s="46"/>
      <c r="K353" s="46"/>
      <c r="M353" s="46"/>
      <c r="O353" s="46"/>
      <c r="Q353" s="46"/>
      <c r="S353" s="46"/>
      <c r="U353" s="46"/>
      <c r="W353" s="46"/>
      <c r="Y353" s="46"/>
      <c r="AA353" s="46"/>
      <c r="AC353" s="46"/>
      <c r="AE353" s="46"/>
      <c r="AG353" s="46"/>
      <c r="AI353" s="46"/>
      <c r="AK353" s="46"/>
    </row>
    <row r="354" spans="4:37" x14ac:dyDescent="0.2">
      <c r="D354" s="46"/>
      <c r="E354" s="46"/>
      <c r="G354" s="46"/>
      <c r="I354" s="46"/>
      <c r="K354" s="46"/>
      <c r="M354" s="46"/>
      <c r="O354" s="46"/>
      <c r="Q354" s="46"/>
      <c r="S354" s="46"/>
      <c r="U354" s="46"/>
      <c r="W354" s="46"/>
      <c r="Y354" s="46"/>
      <c r="AA354" s="46"/>
      <c r="AC354" s="46"/>
      <c r="AE354" s="46"/>
      <c r="AG354" s="46"/>
      <c r="AI354" s="46"/>
      <c r="AK354" s="46"/>
    </row>
    <row r="355" spans="4:37" x14ac:dyDescent="0.2">
      <c r="D355" s="46"/>
      <c r="E355" s="46"/>
      <c r="G355" s="46"/>
      <c r="I355" s="46"/>
      <c r="K355" s="46"/>
      <c r="M355" s="46"/>
      <c r="O355" s="46"/>
      <c r="Q355" s="46"/>
      <c r="S355" s="46"/>
      <c r="U355" s="46"/>
      <c r="W355" s="46"/>
      <c r="Y355" s="46"/>
      <c r="AA355" s="46"/>
      <c r="AC355" s="46"/>
      <c r="AE355" s="46"/>
      <c r="AG355" s="46"/>
      <c r="AI355" s="46"/>
      <c r="AK355" s="46"/>
    </row>
    <row r="356" spans="4:37" x14ac:dyDescent="0.2">
      <c r="D356" s="46"/>
      <c r="E356" s="46"/>
      <c r="G356" s="46"/>
      <c r="I356" s="46"/>
      <c r="K356" s="46"/>
      <c r="M356" s="46"/>
      <c r="O356" s="46"/>
      <c r="Q356" s="46"/>
      <c r="S356" s="46"/>
      <c r="U356" s="46"/>
      <c r="W356" s="46"/>
      <c r="Y356" s="46"/>
      <c r="AA356" s="46"/>
      <c r="AC356" s="46"/>
      <c r="AE356" s="46"/>
      <c r="AG356" s="46"/>
      <c r="AI356" s="46"/>
      <c r="AK356" s="46"/>
    </row>
    <row r="357" spans="4:37" x14ac:dyDescent="0.2">
      <c r="D357" s="46"/>
      <c r="E357" s="46"/>
      <c r="G357" s="46"/>
      <c r="I357" s="46"/>
      <c r="K357" s="46"/>
      <c r="M357" s="46"/>
      <c r="O357" s="46"/>
      <c r="Q357" s="46"/>
      <c r="S357" s="46"/>
      <c r="U357" s="46"/>
      <c r="W357" s="46"/>
      <c r="Y357" s="46"/>
      <c r="AA357" s="46"/>
      <c r="AC357" s="46"/>
      <c r="AE357" s="46"/>
      <c r="AG357" s="46"/>
      <c r="AI357" s="46"/>
      <c r="AK357" s="46"/>
    </row>
    <row r="358" spans="4:37" x14ac:dyDescent="0.2">
      <c r="D358" s="46"/>
      <c r="E358" s="46"/>
      <c r="G358" s="46"/>
      <c r="I358" s="46"/>
      <c r="K358" s="46"/>
      <c r="M358" s="46"/>
      <c r="O358" s="46"/>
      <c r="Q358" s="46"/>
      <c r="S358" s="46"/>
      <c r="U358" s="46"/>
      <c r="W358" s="46"/>
      <c r="Y358" s="46"/>
      <c r="AA358" s="46"/>
      <c r="AC358" s="46"/>
      <c r="AE358" s="46"/>
      <c r="AG358" s="46"/>
      <c r="AI358" s="46"/>
      <c r="AK358" s="46"/>
    </row>
    <row r="359" spans="4:37" x14ac:dyDescent="0.2">
      <c r="D359" s="46"/>
      <c r="E359" s="46"/>
      <c r="G359" s="46"/>
      <c r="I359" s="46"/>
      <c r="K359" s="46"/>
      <c r="M359" s="46"/>
      <c r="O359" s="46"/>
      <c r="Q359" s="46"/>
      <c r="S359" s="46"/>
      <c r="U359" s="46"/>
      <c r="W359" s="46"/>
      <c r="Y359" s="46"/>
      <c r="AA359" s="46"/>
      <c r="AC359" s="46"/>
      <c r="AE359" s="46"/>
      <c r="AG359" s="46"/>
      <c r="AI359" s="46"/>
      <c r="AK359" s="46"/>
    </row>
    <row r="360" spans="4:37" x14ac:dyDescent="0.2">
      <c r="D360" s="46"/>
      <c r="E360" s="46"/>
      <c r="G360" s="46"/>
      <c r="I360" s="46"/>
      <c r="K360" s="46"/>
      <c r="M360" s="46"/>
      <c r="O360" s="46"/>
      <c r="Q360" s="46"/>
      <c r="S360" s="46"/>
      <c r="U360" s="46"/>
      <c r="W360" s="46"/>
      <c r="Y360" s="46"/>
      <c r="AA360" s="46"/>
      <c r="AC360" s="46"/>
      <c r="AE360" s="46"/>
      <c r="AG360" s="46"/>
      <c r="AI360" s="46"/>
      <c r="AK360" s="46"/>
    </row>
    <row r="361" spans="4:37" x14ac:dyDescent="0.2">
      <c r="D361" s="46"/>
      <c r="E361" s="46"/>
      <c r="G361" s="46"/>
      <c r="I361" s="46"/>
      <c r="K361" s="46"/>
      <c r="M361" s="46"/>
      <c r="O361" s="46"/>
      <c r="Q361" s="46"/>
      <c r="S361" s="46"/>
      <c r="U361" s="46"/>
      <c r="W361" s="46"/>
      <c r="Y361" s="46"/>
      <c r="AA361" s="46"/>
      <c r="AC361" s="46"/>
      <c r="AE361" s="46"/>
      <c r="AG361" s="46"/>
      <c r="AI361" s="46"/>
      <c r="AK361" s="46"/>
    </row>
    <row r="362" spans="4:37" x14ac:dyDescent="0.2">
      <c r="D362" s="46"/>
      <c r="E362" s="46"/>
      <c r="G362" s="46"/>
      <c r="I362" s="46"/>
      <c r="K362" s="46"/>
      <c r="M362" s="46"/>
      <c r="O362" s="46"/>
      <c r="Q362" s="46"/>
      <c r="S362" s="46"/>
      <c r="U362" s="46"/>
      <c r="W362" s="46"/>
      <c r="Y362" s="46"/>
      <c r="AA362" s="46"/>
      <c r="AC362" s="46"/>
      <c r="AE362" s="46"/>
      <c r="AG362" s="46"/>
      <c r="AI362" s="46"/>
      <c r="AK362" s="46"/>
    </row>
    <row r="363" spans="4:37" x14ac:dyDescent="0.2">
      <c r="D363" s="46"/>
      <c r="E363" s="46"/>
      <c r="G363" s="46"/>
      <c r="I363" s="46"/>
      <c r="K363" s="46"/>
      <c r="M363" s="46"/>
      <c r="O363" s="46"/>
      <c r="Q363" s="46"/>
      <c r="S363" s="46"/>
      <c r="U363" s="46"/>
      <c r="W363" s="46"/>
      <c r="Y363" s="46"/>
      <c r="AA363" s="46"/>
      <c r="AC363" s="46"/>
      <c r="AE363" s="46"/>
      <c r="AG363" s="46"/>
      <c r="AI363" s="46"/>
      <c r="AK363" s="46"/>
    </row>
    <row r="364" spans="4:37" x14ac:dyDescent="0.2">
      <c r="D364" s="46"/>
      <c r="E364" s="46"/>
      <c r="G364" s="46"/>
      <c r="I364" s="46"/>
      <c r="K364" s="46"/>
      <c r="M364" s="46"/>
      <c r="O364" s="46"/>
      <c r="Q364" s="46"/>
      <c r="S364" s="46"/>
      <c r="U364" s="46"/>
      <c r="W364" s="46"/>
      <c r="Y364" s="46"/>
      <c r="AA364" s="46"/>
      <c r="AC364" s="46"/>
      <c r="AE364" s="46"/>
      <c r="AG364" s="46"/>
      <c r="AI364" s="46"/>
      <c r="AK364" s="46"/>
    </row>
    <row r="365" spans="4:37" x14ac:dyDescent="0.2">
      <c r="D365" s="46"/>
      <c r="E365" s="46"/>
      <c r="G365" s="46"/>
      <c r="I365" s="46"/>
      <c r="K365" s="46"/>
      <c r="M365" s="46"/>
      <c r="O365" s="46"/>
      <c r="Q365" s="46"/>
      <c r="S365" s="46"/>
      <c r="U365" s="46"/>
      <c r="W365" s="46"/>
      <c r="Y365" s="46"/>
      <c r="AA365" s="46"/>
      <c r="AC365" s="46"/>
      <c r="AE365" s="46"/>
      <c r="AG365" s="46"/>
      <c r="AI365" s="46"/>
      <c r="AK365" s="46"/>
    </row>
    <row r="366" spans="4:37" x14ac:dyDescent="0.2">
      <c r="D366" s="46"/>
      <c r="E366" s="46"/>
      <c r="G366" s="46"/>
      <c r="I366" s="46"/>
      <c r="K366" s="46"/>
      <c r="M366" s="46"/>
      <c r="O366" s="46"/>
      <c r="Q366" s="46"/>
      <c r="S366" s="46"/>
      <c r="U366" s="46"/>
      <c r="W366" s="46"/>
      <c r="Y366" s="46"/>
      <c r="AA366" s="46"/>
      <c r="AC366" s="46"/>
      <c r="AE366" s="46"/>
      <c r="AG366" s="46"/>
      <c r="AI366" s="46"/>
      <c r="AK366" s="46"/>
    </row>
    <row r="367" spans="4:37" x14ac:dyDescent="0.2">
      <c r="D367" s="46"/>
      <c r="E367" s="46"/>
      <c r="G367" s="46"/>
      <c r="I367" s="46"/>
      <c r="K367" s="46"/>
      <c r="M367" s="46"/>
      <c r="O367" s="46"/>
      <c r="Q367" s="46"/>
      <c r="S367" s="46"/>
      <c r="U367" s="46"/>
      <c r="W367" s="46"/>
      <c r="Y367" s="46"/>
      <c r="AA367" s="46"/>
      <c r="AC367" s="46"/>
      <c r="AE367" s="46"/>
      <c r="AG367" s="46"/>
      <c r="AI367" s="46"/>
      <c r="AK367" s="46"/>
    </row>
    <row r="368" spans="4:37" x14ac:dyDescent="0.2">
      <c r="D368" s="46"/>
      <c r="E368" s="46"/>
      <c r="G368" s="46"/>
      <c r="I368" s="46"/>
      <c r="K368" s="46"/>
      <c r="M368" s="46"/>
      <c r="O368" s="46"/>
      <c r="Q368" s="46"/>
      <c r="S368" s="46"/>
      <c r="U368" s="46"/>
      <c r="W368" s="46"/>
      <c r="Y368" s="46"/>
      <c r="AA368" s="46"/>
      <c r="AC368" s="46"/>
      <c r="AE368" s="46"/>
      <c r="AG368" s="46"/>
      <c r="AI368" s="46"/>
      <c r="AK368" s="46"/>
    </row>
    <row r="369" spans="4:37" x14ac:dyDescent="0.2">
      <c r="D369" s="46"/>
      <c r="E369" s="46"/>
      <c r="G369" s="46"/>
      <c r="I369" s="46"/>
      <c r="K369" s="46"/>
      <c r="M369" s="46"/>
      <c r="O369" s="46"/>
      <c r="Q369" s="46"/>
      <c r="S369" s="46"/>
      <c r="U369" s="46"/>
      <c r="W369" s="46"/>
      <c r="Y369" s="46"/>
      <c r="AA369" s="46"/>
      <c r="AC369" s="46"/>
      <c r="AE369" s="46"/>
      <c r="AG369" s="46"/>
      <c r="AI369" s="46"/>
      <c r="AK369" s="46"/>
    </row>
    <row r="370" spans="4:37" x14ac:dyDescent="0.2">
      <c r="D370" s="46"/>
      <c r="E370" s="46"/>
      <c r="G370" s="46"/>
      <c r="I370" s="46"/>
      <c r="K370" s="46"/>
      <c r="M370" s="46"/>
      <c r="O370" s="46"/>
      <c r="Q370" s="46"/>
      <c r="S370" s="46"/>
      <c r="U370" s="46"/>
      <c r="W370" s="46"/>
      <c r="Y370" s="46"/>
      <c r="AA370" s="46"/>
      <c r="AC370" s="46"/>
      <c r="AE370" s="46"/>
      <c r="AG370" s="46"/>
      <c r="AI370" s="46"/>
      <c r="AK370" s="46"/>
    </row>
    <row r="371" spans="4:37" x14ac:dyDescent="0.2">
      <c r="D371" s="46"/>
      <c r="E371" s="46"/>
      <c r="G371" s="46"/>
      <c r="I371" s="46"/>
      <c r="K371" s="46"/>
      <c r="M371" s="46"/>
      <c r="O371" s="46"/>
      <c r="Q371" s="46"/>
      <c r="S371" s="46"/>
      <c r="U371" s="46"/>
      <c r="W371" s="46"/>
      <c r="Y371" s="46"/>
      <c r="AA371" s="46"/>
      <c r="AC371" s="46"/>
      <c r="AE371" s="46"/>
      <c r="AG371" s="46"/>
      <c r="AI371" s="46"/>
      <c r="AK371" s="46"/>
    </row>
    <row r="372" spans="4:37" x14ac:dyDescent="0.2">
      <c r="D372" s="46"/>
      <c r="E372" s="46"/>
      <c r="G372" s="46"/>
      <c r="I372" s="46"/>
      <c r="K372" s="46"/>
      <c r="M372" s="46"/>
      <c r="O372" s="46"/>
      <c r="Q372" s="46"/>
      <c r="S372" s="46"/>
      <c r="U372" s="46"/>
      <c r="W372" s="46"/>
      <c r="Y372" s="46"/>
      <c r="AA372" s="46"/>
      <c r="AC372" s="46"/>
      <c r="AE372" s="46"/>
      <c r="AG372" s="46"/>
      <c r="AI372" s="46"/>
      <c r="AK372" s="46"/>
    </row>
    <row r="373" spans="4:37" x14ac:dyDescent="0.2">
      <c r="D373" s="46"/>
      <c r="E373" s="46"/>
      <c r="G373" s="46"/>
      <c r="I373" s="46"/>
      <c r="K373" s="46"/>
      <c r="M373" s="46"/>
      <c r="O373" s="46"/>
      <c r="Q373" s="46"/>
      <c r="S373" s="46"/>
      <c r="U373" s="46"/>
      <c r="W373" s="46"/>
      <c r="Y373" s="46"/>
      <c r="AA373" s="46"/>
      <c r="AC373" s="46"/>
      <c r="AE373" s="46"/>
      <c r="AG373" s="46"/>
      <c r="AI373" s="46"/>
      <c r="AK373" s="46"/>
    </row>
    <row r="374" spans="4:37" x14ac:dyDescent="0.2">
      <c r="D374" s="46"/>
      <c r="E374" s="46"/>
      <c r="G374" s="46"/>
      <c r="I374" s="46"/>
      <c r="K374" s="46"/>
      <c r="M374" s="46"/>
      <c r="O374" s="46"/>
      <c r="Q374" s="46"/>
      <c r="S374" s="46"/>
      <c r="U374" s="46"/>
      <c r="W374" s="46"/>
      <c r="Y374" s="46"/>
      <c r="AA374" s="46"/>
      <c r="AC374" s="46"/>
      <c r="AE374" s="46"/>
      <c r="AG374" s="46"/>
      <c r="AI374" s="46"/>
      <c r="AK374" s="46"/>
    </row>
    <row r="375" spans="4:37" x14ac:dyDescent="0.2">
      <c r="D375" s="46"/>
      <c r="E375" s="46"/>
      <c r="G375" s="46"/>
      <c r="I375" s="46"/>
      <c r="K375" s="46"/>
      <c r="M375" s="46"/>
      <c r="O375" s="46"/>
      <c r="Q375" s="46"/>
      <c r="S375" s="46"/>
      <c r="U375" s="46"/>
      <c r="W375" s="46"/>
      <c r="Y375" s="46"/>
      <c r="AA375" s="46"/>
      <c r="AC375" s="46"/>
      <c r="AE375" s="46"/>
      <c r="AG375" s="46"/>
      <c r="AI375" s="46"/>
      <c r="AK375" s="46"/>
    </row>
    <row r="376" spans="4:37" x14ac:dyDescent="0.2">
      <c r="D376" s="46"/>
      <c r="E376" s="46"/>
      <c r="G376" s="46"/>
      <c r="I376" s="46"/>
      <c r="K376" s="46"/>
      <c r="M376" s="46"/>
      <c r="O376" s="46"/>
      <c r="Q376" s="46"/>
      <c r="S376" s="46"/>
      <c r="U376" s="46"/>
      <c r="W376" s="46"/>
      <c r="Y376" s="46"/>
      <c r="AA376" s="46"/>
      <c r="AC376" s="46"/>
      <c r="AE376" s="46"/>
      <c r="AG376" s="46"/>
      <c r="AI376" s="46"/>
      <c r="AK376" s="46"/>
    </row>
    <row r="377" spans="4:37" x14ac:dyDescent="0.2">
      <c r="D377" s="46"/>
      <c r="E377" s="46"/>
      <c r="G377" s="46"/>
      <c r="I377" s="46"/>
      <c r="K377" s="46"/>
      <c r="M377" s="46"/>
      <c r="O377" s="46"/>
      <c r="Q377" s="46"/>
      <c r="S377" s="46"/>
      <c r="U377" s="46"/>
      <c r="W377" s="46"/>
      <c r="Y377" s="46"/>
      <c r="AA377" s="46"/>
      <c r="AC377" s="46"/>
      <c r="AE377" s="46"/>
      <c r="AG377" s="46"/>
      <c r="AI377" s="46"/>
      <c r="AK377" s="46"/>
    </row>
    <row r="378" spans="4:37" x14ac:dyDescent="0.2">
      <c r="D378" s="46"/>
      <c r="E378" s="46"/>
      <c r="G378" s="46"/>
      <c r="I378" s="46"/>
      <c r="K378" s="46"/>
      <c r="M378" s="46"/>
      <c r="O378" s="46"/>
      <c r="Q378" s="46"/>
      <c r="S378" s="46"/>
      <c r="U378" s="46"/>
      <c r="W378" s="46"/>
      <c r="Y378" s="46"/>
      <c r="AA378" s="46"/>
      <c r="AC378" s="46"/>
      <c r="AE378" s="46"/>
      <c r="AG378" s="46"/>
      <c r="AI378" s="46"/>
      <c r="AK378" s="46"/>
    </row>
    <row r="379" spans="4:37" x14ac:dyDescent="0.2">
      <c r="D379" s="46"/>
      <c r="E379" s="46"/>
      <c r="G379" s="46"/>
      <c r="I379" s="46"/>
      <c r="K379" s="46"/>
      <c r="M379" s="46"/>
      <c r="O379" s="46"/>
      <c r="Q379" s="46"/>
      <c r="S379" s="46"/>
      <c r="U379" s="46"/>
      <c r="W379" s="46"/>
      <c r="Y379" s="46"/>
      <c r="AA379" s="46"/>
      <c r="AC379" s="46"/>
      <c r="AE379" s="46"/>
      <c r="AG379" s="46"/>
      <c r="AI379" s="46"/>
      <c r="AK379" s="46"/>
    </row>
    <row r="380" spans="4:37" x14ac:dyDescent="0.2">
      <c r="D380" s="46"/>
      <c r="E380" s="46"/>
      <c r="G380" s="46"/>
      <c r="I380" s="46"/>
      <c r="K380" s="46"/>
      <c r="M380" s="46"/>
      <c r="O380" s="46"/>
      <c r="Q380" s="46"/>
      <c r="S380" s="46"/>
      <c r="U380" s="46"/>
      <c r="W380" s="46"/>
      <c r="Y380" s="46"/>
      <c r="AA380" s="46"/>
      <c r="AC380" s="46"/>
      <c r="AE380" s="46"/>
      <c r="AG380" s="46"/>
      <c r="AI380" s="46"/>
      <c r="AK380" s="46"/>
    </row>
    <row r="381" spans="4:37" x14ac:dyDescent="0.2">
      <c r="D381" s="46"/>
      <c r="E381" s="46"/>
      <c r="G381" s="46"/>
      <c r="I381" s="46"/>
      <c r="K381" s="46"/>
      <c r="M381" s="46"/>
      <c r="O381" s="46"/>
      <c r="Q381" s="46"/>
      <c r="S381" s="46"/>
      <c r="U381" s="46"/>
      <c r="W381" s="46"/>
      <c r="Y381" s="46"/>
      <c r="AA381" s="46"/>
      <c r="AC381" s="46"/>
      <c r="AE381" s="46"/>
      <c r="AG381" s="46"/>
      <c r="AI381" s="46"/>
      <c r="AK381" s="46"/>
    </row>
    <row r="382" spans="4:37" x14ac:dyDescent="0.2">
      <c r="D382" s="46"/>
      <c r="E382" s="46"/>
      <c r="G382" s="46"/>
      <c r="I382" s="46"/>
      <c r="K382" s="46"/>
      <c r="M382" s="46"/>
      <c r="O382" s="46"/>
      <c r="Q382" s="46"/>
      <c r="S382" s="46"/>
      <c r="U382" s="46"/>
      <c r="W382" s="46"/>
      <c r="Y382" s="46"/>
      <c r="AA382" s="46"/>
      <c r="AC382" s="46"/>
      <c r="AE382" s="46"/>
      <c r="AG382" s="46"/>
      <c r="AI382" s="46"/>
      <c r="AK382" s="46"/>
    </row>
    <row r="383" spans="4:37" x14ac:dyDescent="0.2">
      <c r="D383" s="46"/>
      <c r="E383" s="46"/>
      <c r="G383" s="46"/>
      <c r="I383" s="46"/>
      <c r="K383" s="46"/>
      <c r="M383" s="46"/>
      <c r="O383" s="46"/>
      <c r="Q383" s="46"/>
      <c r="S383" s="46"/>
      <c r="U383" s="46"/>
      <c r="W383" s="46"/>
      <c r="Y383" s="46"/>
      <c r="AA383" s="46"/>
      <c r="AC383" s="46"/>
      <c r="AE383" s="46"/>
      <c r="AG383" s="46"/>
      <c r="AI383" s="46"/>
      <c r="AK383" s="46"/>
    </row>
    <row r="384" spans="4:37" x14ac:dyDescent="0.2">
      <c r="D384" s="46"/>
      <c r="E384" s="46"/>
      <c r="G384" s="46"/>
      <c r="I384" s="46"/>
      <c r="K384" s="46"/>
      <c r="M384" s="46"/>
      <c r="O384" s="46"/>
      <c r="Q384" s="46"/>
      <c r="S384" s="46"/>
      <c r="U384" s="46"/>
      <c r="W384" s="46"/>
      <c r="Y384" s="46"/>
      <c r="AA384" s="46"/>
      <c r="AC384" s="46"/>
      <c r="AE384" s="46"/>
      <c r="AG384" s="46"/>
      <c r="AI384" s="46"/>
      <c r="AK384" s="46"/>
    </row>
    <row r="385" spans="4:37" x14ac:dyDescent="0.2">
      <c r="D385" s="46"/>
      <c r="E385" s="46"/>
      <c r="G385" s="46"/>
      <c r="I385" s="46"/>
      <c r="K385" s="46"/>
      <c r="M385" s="46"/>
      <c r="O385" s="46"/>
      <c r="Q385" s="46"/>
      <c r="S385" s="46"/>
      <c r="U385" s="46"/>
      <c r="W385" s="46"/>
      <c r="Y385" s="46"/>
      <c r="AA385" s="46"/>
      <c r="AC385" s="46"/>
      <c r="AE385" s="46"/>
      <c r="AG385" s="46"/>
      <c r="AI385" s="46"/>
      <c r="AK385" s="46"/>
    </row>
    <row r="386" spans="4:37" x14ac:dyDescent="0.2">
      <c r="D386" s="46"/>
      <c r="E386" s="46"/>
      <c r="G386" s="46"/>
      <c r="I386" s="46"/>
      <c r="K386" s="46"/>
      <c r="M386" s="46"/>
      <c r="O386" s="46"/>
      <c r="Q386" s="46"/>
      <c r="S386" s="46"/>
      <c r="U386" s="46"/>
      <c r="W386" s="46"/>
      <c r="Y386" s="46"/>
      <c r="AA386" s="46"/>
      <c r="AC386" s="46"/>
      <c r="AE386" s="46"/>
      <c r="AG386" s="46"/>
      <c r="AI386" s="46"/>
      <c r="AK386" s="46"/>
    </row>
    <row r="387" spans="4:37" x14ac:dyDescent="0.2">
      <c r="D387" s="46"/>
      <c r="E387" s="46"/>
      <c r="G387" s="46"/>
      <c r="I387" s="46"/>
      <c r="K387" s="46"/>
      <c r="M387" s="46"/>
      <c r="O387" s="46"/>
      <c r="Q387" s="46"/>
      <c r="S387" s="46"/>
      <c r="U387" s="46"/>
      <c r="W387" s="46"/>
      <c r="Y387" s="46"/>
      <c r="AA387" s="46"/>
      <c r="AC387" s="46"/>
      <c r="AE387" s="46"/>
      <c r="AG387" s="46"/>
      <c r="AI387" s="46"/>
      <c r="AK387" s="46"/>
    </row>
    <row r="388" spans="4:37" x14ac:dyDescent="0.2">
      <c r="D388" s="46"/>
      <c r="E388" s="46"/>
      <c r="G388" s="46"/>
      <c r="I388" s="46"/>
      <c r="K388" s="46"/>
      <c r="M388" s="46"/>
      <c r="O388" s="46"/>
      <c r="Q388" s="46"/>
      <c r="S388" s="46"/>
      <c r="U388" s="46"/>
      <c r="W388" s="46"/>
      <c r="Y388" s="46"/>
      <c r="AA388" s="46"/>
      <c r="AC388" s="46"/>
      <c r="AE388" s="46"/>
      <c r="AG388" s="46"/>
      <c r="AI388" s="46"/>
      <c r="AK388" s="46"/>
    </row>
    <row r="389" spans="4:37" x14ac:dyDescent="0.2">
      <c r="D389" s="46"/>
      <c r="E389" s="46"/>
      <c r="G389" s="46"/>
      <c r="I389" s="46"/>
      <c r="K389" s="46"/>
      <c r="M389" s="46"/>
      <c r="O389" s="46"/>
      <c r="Q389" s="46"/>
      <c r="S389" s="46"/>
      <c r="U389" s="46"/>
      <c r="W389" s="46"/>
      <c r="Y389" s="46"/>
      <c r="AA389" s="46"/>
      <c r="AC389" s="46"/>
      <c r="AE389" s="46"/>
      <c r="AG389" s="46"/>
      <c r="AI389" s="46"/>
      <c r="AK389" s="46"/>
    </row>
    <row r="390" spans="4:37" x14ac:dyDescent="0.2">
      <c r="D390" s="46"/>
      <c r="E390" s="46"/>
      <c r="G390" s="46"/>
      <c r="I390" s="46"/>
      <c r="K390" s="46"/>
      <c r="M390" s="46"/>
      <c r="O390" s="46"/>
      <c r="Q390" s="46"/>
      <c r="S390" s="46"/>
      <c r="U390" s="46"/>
      <c r="W390" s="46"/>
      <c r="Y390" s="46"/>
      <c r="AA390" s="46"/>
      <c r="AC390" s="46"/>
      <c r="AE390" s="46"/>
      <c r="AG390" s="46"/>
      <c r="AI390" s="46"/>
      <c r="AK390" s="46"/>
    </row>
    <row r="391" spans="4:37" x14ac:dyDescent="0.2">
      <c r="D391" s="46"/>
      <c r="E391" s="46"/>
      <c r="G391" s="46"/>
      <c r="I391" s="46"/>
      <c r="K391" s="46"/>
      <c r="M391" s="46"/>
      <c r="O391" s="46"/>
      <c r="Q391" s="46"/>
      <c r="S391" s="46"/>
      <c r="U391" s="46"/>
      <c r="W391" s="46"/>
      <c r="Y391" s="46"/>
      <c r="AA391" s="46"/>
      <c r="AC391" s="46"/>
      <c r="AE391" s="46"/>
      <c r="AG391" s="46"/>
      <c r="AI391" s="46"/>
      <c r="AK391" s="46"/>
    </row>
    <row r="392" spans="4:37" x14ac:dyDescent="0.2">
      <c r="D392" s="46"/>
      <c r="E392" s="46"/>
      <c r="G392" s="46"/>
      <c r="I392" s="46"/>
      <c r="K392" s="46"/>
      <c r="M392" s="46"/>
      <c r="O392" s="46"/>
      <c r="Q392" s="46"/>
      <c r="S392" s="46"/>
      <c r="U392" s="46"/>
      <c r="W392" s="46"/>
      <c r="Y392" s="46"/>
      <c r="AA392" s="46"/>
      <c r="AC392" s="46"/>
      <c r="AE392" s="46"/>
      <c r="AG392" s="46"/>
      <c r="AI392" s="46"/>
      <c r="AK392" s="46"/>
    </row>
    <row r="393" spans="4:37" x14ac:dyDescent="0.2">
      <c r="D393" s="46"/>
      <c r="E393" s="46"/>
      <c r="G393" s="46"/>
      <c r="I393" s="46"/>
      <c r="K393" s="46"/>
      <c r="M393" s="46"/>
      <c r="O393" s="46"/>
      <c r="Q393" s="46"/>
      <c r="S393" s="46"/>
      <c r="U393" s="46"/>
      <c r="W393" s="46"/>
      <c r="Y393" s="46"/>
      <c r="AA393" s="46"/>
      <c r="AC393" s="46"/>
      <c r="AE393" s="46"/>
      <c r="AG393" s="46"/>
      <c r="AI393" s="46"/>
      <c r="AK393" s="46"/>
    </row>
    <row r="394" spans="4:37" x14ac:dyDescent="0.2">
      <c r="D394" s="46"/>
      <c r="E394" s="46"/>
      <c r="G394" s="46"/>
      <c r="I394" s="46"/>
      <c r="K394" s="46"/>
      <c r="M394" s="46"/>
      <c r="O394" s="46"/>
      <c r="Q394" s="46"/>
      <c r="S394" s="46"/>
      <c r="U394" s="46"/>
      <c r="W394" s="46"/>
      <c r="Y394" s="46"/>
      <c r="AA394" s="46"/>
      <c r="AC394" s="46"/>
      <c r="AE394" s="46"/>
      <c r="AG394" s="46"/>
      <c r="AI394" s="46"/>
      <c r="AK394" s="46"/>
    </row>
    <row r="395" spans="4:37" x14ac:dyDescent="0.2">
      <c r="D395" s="46"/>
      <c r="E395" s="46"/>
      <c r="G395" s="46"/>
      <c r="I395" s="46"/>
      <c r="K395" s="46"/>
      <c r="M395" s="46"/>
      <c r="O395" s="46"/>
      <c r="Q395" s="46"/>
      <c r="S395" s="46"/>
      <c r="U395" s="46"/>
      <c r="W395" s="46"/>
      <c r="Y395" s="46"/>
      <c r="AA395" s="46"/>
      <c r="AC395" s="46"/>
      <c r="AE395" s="46"/>
      <c r="AG395" s="46"/>
      <c r="AI395" s="46"/>
      <c r="AK395" s="46"/>
    </row>
    <row r="396" spans="4:37" x14ac:dyDescent="0.2">
      <c r="D396" s="46"/>
      <c r="E396" s="46"/>
      <c r="G396" s="46"/>
      <c r="I396" s="46"/>
      <c r="K396" s="46"/>
      <c r="M396" s="46"/>
      <c r="O396" s="46"/>
      <c r="Q396" s="46"/>
      <c r="S396" s="46"/>
      <c r="U396" s="46"/>
      <c r="W396" s="46"/>
      <c r="Y396" s="46"/>
      <c r="AA396" s="46"/>
      <c r="AC396" s="46"/>
      <c r="AE396" s="46"/>
      <c r="AG396" s="46"/>
      <c r="AI396" s="46"/>
      <c r="AK396" s="46"/>
    </row>
    <row r="397" spans="4:37" x14ac:dyDescent="0.2">
      <c r="D397" s="46"/>
      <c r="E397" s="46"/>
      <c r="G397" s="46"/>
      <c r="I397" s="46"/>
      <c r="K397" s="46"/>
      <c r="M397" s="46"/>
      <c r="O397" s="46"/>
      <c r="Q397" s="46"/>
      <c r="S397" s="46"/>
      <c r="U397" s="46"/>
      <c r="W397" s="46"/>
      <c r="Y397" s="46"/>
      <c r="AA397" s="46"/>
      <c r="AC397" s="46"/>
      <c r="AE397" s="46"/>
      <c r="AG397" s="46"/>
      <c r="AI397" s="46"/>
      <c r="AK397" s="46"/>
    </row>
    <row r="398" spans="4:37" x14ac:dyDescent="0.2">
      <c r="D398" s="46"/>
      <c r="E398" s="46"/>
      <c r="G398" s="46"/>
      <c r="I398" s="46"/>
      <c r="K398" s="46"/>
      <c r="M398" s="46"/>
      <c r="O398" s="46"/>
      <c r="Q398" s="46"/>
      <c r="S398" s="46"/>
      <c r="U398" s="46"/>
      <c r="W398" s="46"/>
      <c r="Y398" s="46"/>
      <c r="AA398" s="46"/>
      <c r="AC398" s="46"/>
      <c r="AE398" s="46"/>
      <c r="AG398" s="46"/>
      <c r="AI398" s="46"/>
      <c r="AK398" s="46"/>
    </row>
    <row r="399" spans="4:37" x14ac:dyDescent="0.2">
      <c r="D399" s="46"/>
      <c r="E399" s="46"/>
      <c r="G399" s="46"/>
      <c r="I399" s="46"/>
      <c r="K399" s="46"/>
      <c r="M399" s="46"/>
      <c r="O399" s="46"/>
      <c r="Q399" s="46"/>
      <c r="S399" s="46"/>
      <c r="U399" s="46"/>
      <c r="W399" s="46"/>
      <c r="Y399" s="46"/>
      <c r="AA399" s="46"/>
      <c r="AC399" s="46"/>
      <c r="AE399" s="46"/>
      <c r="AG399" s="46"/>
      <c r="AI399" s="46"/>
      <c r="AK399" s="46"/>
    </row>
    <row r="400" spans="4:37" x14ac:dyDescent="0.2">
      <c r="D400" s="46"/>
      <c r="E400" s="46"/>
      <c r="G400" s="46"/>
      <c r="I400" s="46"/>
      <c r="K400" s="46"/>
      <c r="M400" s="46"/>
      <c r="O400" s="46"/>
      <c r="Q400" s="46"/>
      <c r="S400" s="46"/>
      <c r="U400" s="46"/>
      <c r="W400" s="46"/>
      <c r="Y400" s="46"/>
      <c r="AA400" s="46"/>
      <c r="AC400" s="46"/>
      <c r="AE400" s="46"/>
      <c r="AG400" s="46"/>
      <c r="AI400" s="46"/>
      <c r="AK400" s="46"/>
    </row>
    <row r="401" spans="4:37" x14ac:dyDescent="0.2">
      <c r="D401" s="46"/>
      <c r="E401" s="46"/>
      <c r="G401" s="46"/>
      <c r="I401" s="46"/>
      <c r="K401" s="46"/>
      <c r="M401" s="46"/>
      <c r="O401" s="46"/>
      <c r="Q401" s="46"/>
      <c r="S401" s="46"/>
      <c r="U401" s="46"/>
      <c r="W401" s="46"/>
      <c r="Y401" s="46"/>
      <c r="AA401" s="46"/>
      <c r="AC401" s="46"/>
      <c r="AE401" s="46"/>
      <c r="AG401" s="46"/>
      <c r="AI401" s="46"/>
      <c r="AK401" s="46"/>
    </row>
    <row r="402" spans="4:37" x14ac:dyDescent="0.2">
      <c r="D402" s="46"/>
      <c r="E402" s="46"/>
      <c r="G402" s="46"/>
      <c r="I402" s="46"/>
      <c r="K402" s="46"/>
      <c r="M402" s="46"/>
      <c r="O402" s="46"/>
      <c r="Q402" s="46"/>
      <c r="S402" s="46"/>
      <c r="U402" s="46"/>
      <c r="W402" s="46"/>
      <c r="Y402" s="46"/>
      <c r="AA402" s="46"/>
      <c r="AC402" s="46"/>
      <c r="AE402" s="46"/>
      <c r="AG402" s="46"/>
      <c r="AI402" s="46"/>
      <c r="AK402" s="46"/>
    </row>
    <row r="403" spans="4:37" x14ac:dyDescent="0.2">
      <c r="D403" s="46"/>
      <c r="E403" s="46"/>
      <c r="G403" s="46"/>
      <c r="I403" s="46"/>
      <c r="K403" s="46"/>
      <c r="M403" s="46"/>
      <c r="O403" s="46"/>
      <c r="Q403" s="46"/>
      <c r="S403" s="46"/>
      <c r="U403" s="46"/>
      <c r="W403" s="46"/>
      <c r="Y403" s="46"/>
      <c r="AA403" s="46"/>
      <c r="AC403" s="46"/>
      <c r="AE403" s="46"/>
      <c r="AG403" s="46"/>
      <c r="AI403" s="46"/>
      <c r="AK403" s="46"/>
    </row>
    <row r="404" spans="4:37" x14ac:dyDescent="0.2">
      <c r="D404" s="46"/>
      <c r="E404" s="46"/>
      <c r="G404" s="46"/>
      <c r="I404" s="46"/>
      <c r="K404" s="46"/>
      <c r="M404" s="46"/>
      <c r="O404" s="46"/>
      <c r="Q404" s="46"/>
      <c r="S404" s="46"/>
      <c r="U404" s="46"/>
      <c r="W404" s="46"/>
      <c r="Y404" s="46"/>
      <c r="AA404" s="46"/>
      <c r="AC404" s="46"/>
      <c r="AE404" s="46"/>
      <c r="AG404" s="46"/>
      <c r="AI404" s="46"/>
      <c r="AK404" s="46"/>
    </row>
    <row r="405" spans="4:37" x14ac:dyDescent="0.2">
      <c r="D405" s="46"/>
      <c r="E405" s="46"/>
      <c r="G405" s="46"/>
      <c r="I405" s="46"/>
      <c r="K405" s="46"/>
      <c r="M405" s="46"/>
      <c r="O405" s="46"/>
      <c r="Q405" s="46"/>
      <c r="S405" s="46"/>
      <c r="U405" s="46"/>
      <c r="W405" s="46"/>
      <c r="Y405" s="46"/>
      <c r="AA405" s="46"/>
      <c r="AC405" s="46"/>
      <c r="AE405" s="46"/>
      <c r="AG405" s="46"/>
      <c r="AI405" s="46"/>
      <c r="AK405" s="46"/>
    </row>
    <row r="406" spans="4:37" x14ac:dyDescent="0.2">
      <c r="D406" s="46"/>
      <c r="E406" s="46"/>
      <c r="G406" s="46"/>
      <c r="I406" s="46"/>
      <c r="K406" s="46"/>
      <c r="M406" s="46"/>
      <c r="O406" s="46"/>
      <c r="Q406" s="46"/>
      <c r="S406" s="46"/>
      <c r="U406" s="46"/>
      <c r="W406" s="46"/>
      <c r="Y406" s="46"/>
      <c r="AA406" s="46"/>
      <c r="AC406" s="46"/>
      <c r="AE406" s="46"/>
      <c r="AG406" s="46"/>
      <c r="AI406" s="46"/>
      <c r="AK406" s="46"/>
    </row>
    <row r="407" spans="4:37" x14ac:dyDescent="0.2">
      <c r="D407" s="46"/>
      <c r="E407" s="46"/>
      <c r="G407" s="46"/>
      <c r="I407" s="46"/>
      <c r="K407" s="46"/>
      <c r="M407" s="46"/>
      <c r="O407" s="46"/>
      <c r="Q407" s="46"/>
      <c r="S407" s="46"/>
      <c r="U407" s="46"/>
      <c r="W407" s="46"/>
      <c r="Y407" s="46"/>
      <c r="AA407" s="46"/>
      <c r="AC407" s="46"/>
      <c r="AE407" s="46"/>
      <c r="AG407" s="46"/>
      <c r="AI407" s="46"/>
      <c r="AK407" s="46"/>
    </row>
    <row r="408" spans="4:37" x14ac:dyDescent="0.2">
      <c r="D408" s="46"/>
      <c r="E408" s="46"/>
      <c r="G408" s="46"/>
      <c r="I408" s="46"/>
      <c r="K408" s="46"/>
      <c r="M408" s="46"/>
      <c r="O408" s="46"/>
      <c r="Q408" s="46"/>
      <c r="S408" s="46"/>
      <c r="U408" s="46"/>
      <c r="W408" s="46"/>
      <c r="Y408" s="46"/>
      <c r="AA408" s="46"/>
      <c r="AC408" s="46"/>
      <c r="AE408" s="46"/>
      <c r="AG408" s="46"/>
      <c r="AI408" s="46"/>
      <c r="AK408" s="46"/>
    </row>
    <row r="409" spans="4:37" x14ac:dyDescent="0.2">
      <c r="D409" s="46"/>
      <c r="E409" s="46"/>
      <c r="G409" s="46"/>
      <c r="I409" s="46"/>
      <c r="K409" s="46"/>
      <c r="M409" s="46"/>
      <c r="O409" s="46"/>
      <c r="Q409" s="46"/>
      <c r="S409" s="46"/>
      <c r="U409" s="46"/>
      <c r="W409" s="46"/>
      <c r="Y409" s="46"/>
      <c r="AA409" s="46"/>
      <c r="AC409" s="46"/>
      <c r="AE409" s="46"/>
      <c r="AG409" s="46"/>
      <c r="AI409" s="46"/>
      <c r="AK409" s="46"/>
    </row>
    <row r="410" spans="4:37" x14ac:dyDescent="0.2">
      <c r="D410" s="46"/>
      <c r="E410" s="46"/>
      <c r="G410" s="46"/>
      <c r="I410" s="46"/>
      <c r="K410" s="46"/>
      <c r="M410" s="46"/>
      <c r="O410" s="46"/>
      <c r="Q410" s="46"/>
      <c r="S410" s="46"/>
      <c r="U410" s="46"/>
      <c r="W410" s="46"/>
      <c r="Y410" s="46"/>
      <c r="AA410" s="46"/>
      <c r="AC410" s="46"/>
      <c r="AE410" s="46"/>
      <c r="AG410" s="46"/>
      <c r="AI410" s="46"/>
      <c r="AK410" s="46"/>
    </row>
    <row r="411" spans="4:37" x14ac:dyDescent="0.2">
      <c r="D411" s="46"/>
      <c r="E411" s="46"/>
      <c r="G411" s="46"/>
      <c r="I411" s="46"/>
      <c r="K411" s="46"/>
      <c r="M411" s="46"/>
      <c r="O411" s="46"/>
      <c r="Q411" s="46"/>
      <c r="S411" s="46"/>
      <c r="U411" s="46"/>
      <c r="W411" s="46"/>
      <c r="Y411" s="46"/>
      <c r="AA411" s="46"/>
      <c r="AC411" s="46"/>
      <c r="AE411" s="46"/>
      <c r="AG411" s="46"/>
      <c r="AI411" s="46"/>
      <c r="AK411" s="46"/>
    </row>
    <row r="412" spans="4:37" x14ac:dyDescent="0.2">
      <c r="D412" s="46"/>
      <c r="E412" s="46"/>
      <c r="G412" s="46"/>
      <c r="I412" s="46"/>
      <c r="K412" s="46"/>
      <c r="M412" s="46"/>
      <c r="O412" s="46"/>
      <c r="Q412" s="46"/>
      <c r="S412" s="46"/>
      <c r="U412" s="46"/>
      <c r="W412" s="46"/>
      <c r="Y412" s="46"/>
      <c r="AA412" s="46"/>
      <c r="AC412" s="46"/>
      <c r="AE412" s="46"/>
      <c r="AG412" s="46"/>
      <c r="AI412" s="46"/>
      <c r="AK412" s="46"/>
    </row>
    <row r="413" spans="4:37" x14ac:dyDescent="0.2">
      <c r="D413" s="46"/>
      <c r="E413" s="46"/>
      <c r="G413" s="46"/>
      <c r="I413" s="46"/>
      <c r="K413" s="46"/>
      <c r="M413" s="46"/>
      <c r="O413" s="46"/>
      <c r="Q413" s="46"/>
      <c r="S413" s="46"/>
      <c r="U413" s="46"/>
      <c r="W413" s="46"/>
      <c r="Y413" s="46"/>
      <c r="AA413" s="46"/>
      <c r="AC413" s="46"/>
      <c r="AE413" s="46"/>
      <c r="AG413" s="46"/>
      <c r="AI413" s="46"/>
      <c r="AK413" s="46"/>
    </row>
    <row r="414" spans="4:37" x14ac:dyDescent="0.2">
      <c r="D414" s="46"/>
      <c r="E414" s="46"/>
      <c r="G414" s="46"/>
      <c r="I414" s="46"/>
      <c r="K414" s="46"/>
      <c r="M414" s="46"/>
      <c r="O414" s="46"/>
      <c r="Q414" s="46"/>
      <c r="S414" s="46"/>
      <c r="U414" s="46"/>
      <c r="W414" s="46"/>
      <c r="Y414" s="46"/>
      <c r="AA414" s="46"/>
      <c r="AC414" s="46"/>
      <c r="AE414" s="46"/>
      <c r="AG414" s="46"/>
      <c r="AI414" s="46"/>
      <c r="AK414" s="46"/>
    </row>
    <row r="415" spans="4:37" x14ac:dyDescent="0.2">
      <c r="D415" s="46"/>
      <c r="E415" s="46"/>
      <c r="G415" s="46"/>
      <c r="I415" s="46"/>
      <c r="K415" s="46"/>
      <c r="M415" s="46"/>
      <c r="O415" s="46"/>
      <c r="Q415" s="46"/>
      <c r="S415" s="46"/>
      <c r="U415" s="46"/>
      <c r="W415" s="46"/>
      <c r="Y415" s="46"/>
      <c r="AA415" s="46"/>
      <c r="AC415" s="46"/>
      <c r="AE415" s="46"/>
      <c r="AG415" s="46"/>
      <c r="AI415" s="46"/>
      <c r="AK415" s="46"/>
    </row>
    <row r="416" spans="4:37" x14ac:dyDescent="0.2">
      <c r="D416" s="46"/>
      <c r="E416" s="46"/>
      <c r="G416" s="46"/>
      <c r="I416" s="46"/>
      <c r="K416" s="46"/>
      <c r="M416" s="46"/>
      <c r="O416" s="46"/>
      <c r="Q416" s="46"/>
      <c r="S416" s="46"/>
      <c r="U416" s="46"/>
      <c r="W416" s="46"/>
      <c r="Y416" s="46"/>
      <c r="AA416" s="46"/>
      <c r="AC416" s="46"/>
      <c r="AE416" s="46"/>
      <c r="AG416" s="46"/>
      <c r="AI416" s="46"/>
      <c r="AK416" s="46"/>
    </row>
    <row r="417" spans="4:37" x14ac:dyDescent="0.2">
      <c r="D417" s="46"/>
      <c r="E417" s="46"/>
      <c r="G417" s="46"/>
      <c r="I417" s="46"/>
      <c r="K417" s="46"/>
      <c r="M417" s="46"/>
      <c r="O417" s="46"/>
      <c r="Q417" s="46"/>
      <c r="S417" s="46"/>
      <c r="U417" s="46"/>
      <c r="W417" s="46"/>
      <c r="Y417" s="46"/>
      <c r="AA417" s="46"/>
      <c r="AC417" s="46"/>
      <c r="AE417" s="46"/>
      <c r="AG417" s="46"/>
      <c r="AI417" s="46"/>
      <c r="AK417" s="46"/>
    </row>
    <row r="418" spans="4:37" x14ac:dyDescent="0.2">
      <c r="D418" s="46"/>
      <c r="E418" s="46"/>
      <c r="G418" s="46"/>
      <c r="I418" s="46"/>
      <c r="K418" s="46"/>
      <c r="M418" s="46"/>
      <c r="O418" s="46"/>
      <c r="Q418" s="46"/>
      <c r="S418" s="46"/>
      <c r="U418" s="46"/>
      <c r="W418" s="46"/>
      <c r="Y418" s="46"/>
      <c r="AA418" s="46"/>
      <c r="AC418" s="46"/>
      <c r="AE418" s="46"/>
      <c r="AG418" s="46"/>
      <c r="AI418" s="46"/>
      <c r="AK418" s="46"/>
    </row>
    <row r="419" spans="4:37" x14ac:dyDescent="0.2">
      <c r="D419" s="46"/>
      <c r="E419" s="46"/>
      <c r="G419" s="46"/>
      <c r="I419" s="46"/>
      <c r="K419" s="46"/>
      <c r="M419" s="46"/>
      <c r="O419" s="46"/>
      <c r="Q419" s="46"/>
      <c r="S419" s="46"/>
      <c r="U419" s="46"/>
      <c r="W419" s="46"/>
      <c r="Y419" s="46"/>
      <c r="AA419" s="46"/>
      <c r="AC419" s="46"/>
      <c r="AE419" s="46"/>
      <c r="AG419" s="46"/>
      <c r="AI419" s="46"/>
      <c r="AK419" s="46"/>
    </row>
    <row r="420" spans="4:37" x14ac:dyDescent="0.2">
      <c r="D420" s="46"/>
      <c r="E420" s="46"/>
      <c r="G420" s="46"/>
      <c r="I420" s="46"/>
      <c r="K420" s="46"/>
      <c r="M420" s="46"/>
      <c r="O420" s="46"/>
      <c r="Q420" s="46"/>
      <c r="S420" s="46"/>
      <c r="U420" s="46"/>
      <c r="W420" s="46"/>
      <c r="Y420" s="46"/>
      <c r="AA420" s="46"/>
      <c r="AC420" s="46"/>
      <c r="AE420" s="46"/>
      <c r="AG420" s="46"/>
      <c r="AI420" s="46"/>
      <c r="AK420" s="46"/>
    </row>
    <row r="421" spans="4:37" x14ac:dyDescent="0.2">
      <c r="D421" s="46"/>
      <c r="E421" s="46"/>
      <c r="G421" s="46"/>
      <c r="I421" s="46"/>
      <c r="K421" s="46"/>
      <c r="M421" s="46"/>
      <c r="O421" s="46"/>
      <c r="Q421" s="46"/>
      <c r="S421" s="46"/>
      <c r="U421" s="46"/>
      <c r="W421" s="46"/>
      <c r="Y421" s="46"/>
      <c r="AA421" s="46"/>
      <c r="AC421" s="46"/>
      <c r="AE421" s="46"/>
      <c r="AG421" s="46"/>
      <c r="AI421" s="46"/>
      <c r="AK421" s="46"/>
    </row>
    <row r="422" spans="4:37" x14ac:dyDescent="0.2">
      <c r="D422" s="46"/>
      <c r="E422" s="46"/>
      <c r="G422" s="46"/>
      <c r="I422" s="46"/>
      <c r="K422" s="46"/>
      <c r="M422" s="46"/>
      <c r="O422" s="46"/>
      <c r="Q422" s="46"/>
      <c r="S422" s="46"/>
      <c r="U422" s="46"/>
      <c r="W422" s="46"/>
      <c r="Y422" s="46"/>
      <c r="AA422" s="46"/>
      <c r="AC422" s="46"/>
      <c r="AE422" s="46"/>
      <c r="AG422" s="46"/>
      <c r="AI422" s="46"/>
      <c r="AK422" s="46"/>
    </row>
    <row r="423" spans="4:37" x14ac:dyDescent="0.2">
      <c r="D423" s="46"/>
      <c r="E423" s="46"/>
      <c r="G423" s="46"/>
      <c r="I423" s="46"/>
      <c r="K423" s="46"/>
      <c r="M423" s="46"/>
      <c r="O423" s="46"/>
      <c r="Q423" s="46"/>
      <c r="S423" s="46"/>
      <c r="U423" s="46"/>
      <c r="W423" s="46"/>
      <c r="Y423" s="46"/>
      <c r="AA423" s="46"/>
      <c r="AC423" s="46"/>
      <c r="AE423" s="46"/>
      <c r="AG423" s="46"/>
      <c r="AI423" s="46"/>
      <c r="AK423" s="46"/>
    </row>
    <row r="424" spans="4:37" x14ac:dyDescent="0.2">
      <c r="D424" s="46"/>
      <c r="E424" s="46"/>
      <c r="G424" s="46"/>
      <c r="I424" s="46"/>
      <c r="K424" s="46"/>
      <c r="M424" s="46"/>
      <c r="O424" s="46"/>
      <c r="Q424" s="46"/>
      <c r="S424" s="46"/>
      <c r="U424" s="46"/>
      <c r="W424" s="46"/>
      <c r="Y424" s="46"/>
      <c r="AA424" s="46"/>
      <c r="AC424" s="46"/>
      <c r="AE424" s="46"/>
      <c r="AG424" s="46"/>
      <c r="AI424" s="46"/>
      <c r="AK424" s="46"/>
    </row>
    <row r="425" spans="4:37" x14ac:dyDescent="0.2">
      <c r="D425" s="46"/>
      <c r="E425" s="46"/>
      <c r="G425" s="46"/>
      <c r="I425" s="46"/>
      <c r="K425" s="46"/>
      <c r="M425" s="46"/>
      <c r="O425" s="46"/>
      <c r="Q425" s="46"/>
      <c r="S425" s="46"/>
      <c r="U425" s="46"/>
      <c r="W425" s="46"/>
      <c r="Y425" s="46"/>
      <c r="AA425" s="46"/>
      <c r="AC425" s="46"/>
      <c r="AE425" s="46"/>
      <c r="AG425" s="46"/>
      <c r="AI425" s="46"/>
      <c r="AK425" s="46"/>
    </row>
    <row r="426" spans="4:37" x14ac:dyDescent="0.2">
      <c r="D426" s="46"/>
      <c r="E426" s="46"/>
      <c r="G426" s="46"/>
      <c r="I426" s="46"/>
      <c r="K426" s="46"/>
      <c r="M426" s="46"/>
      <c r="O426" s="46"/>
      <c r="Q426" s="46"/>
      <c r="S426" s="46"/>
      <c r="U426" s="46"/>
      <c r="W426" s="46"/>
      <c r="Y426" s="46"/>
      <c r="AA426" s="46"/>
      <c r="AC426" s="46"/>
      <c r="AE426" s="46"/>
      <c r="AG426" s="46"/>
      <c r="AI426" s="46"/>
      <c r="AK426" s="46"/>
    </row>
    <row r="427" spans="4:37" x14ac:dyDescent="0.2">
      <c r="D427" s="46"/>
      <c r="E427" s="46"/>
      <c r="G427" s="46"/>
      <c r="I427" s="46"/>
      <c r="K427" s="46"/>
      <c r="M427" s="46"/>
      <c r="O427" s="46"/>
      <c r="Q427" s="46"/>
      <c r="S427" s="46"/>
      <c r="U427" s="46"/>
      <c r="W427" s="46"/>
      <c r="Y427" s="46"/>
      <c r="AA427" s="46"/>
      <c r="AC427" s="46"/>
      <c r="AE427" s="46"/>
      <c r="AG427" s="46"/>
      <c r="AI427" s="46"/>
      <c r="AK427" s="46"/>
    </row>
    <row r="428" spans="4:37" x14ac:dyDescent="0.2">
      <c r="D428" s="46"/>
      <c r="E428" s="46"/>
      <c r="G428" s="46"/>
      <c r="I428" s="46"/>
      <c r="K428" s="46"/>
      <c r="M428" s="46"/>
      <c r="O428" s="46"/>
      <c r="Q428" s="46"/>
      <c r="S428" s="46"/>
      <c r="U428" s="46"/>
      <c r="W428" s="46"/>
      <c r="Y428" s="46"/>
      <c r="AA428" s="46"/>
      <c r="AC428" s="46"/>
      <c r="AE428" s="46"/>
      <c r="AG428" s="46"/>
      <c r="AI428" s="46"/>
      <c r="AK428" s="46"/>
    </row>
    <row r="429" spans="4:37" x14ac:dyDescent="0.2">
      <c r="D429" s="46"/>
      <c r="E429" s="46"/>
      <c r="G429" s="46"/>
      <c r="I429" s="46"/>
      <c r="K429" s="46"/>
      <c r="M429" s="46"/>
      <c r="O429" s="46"/>
      <c r="Q429" s="46"/>
      <c r="S429" s="46"/>
      <c r="U429" s="46"/>
      <c r="W429" s="46"/>
      <c r="Y429" s="46"/>
      <c r="AA429" s="46"/>
      <c r="AC429" s="46"/>
      <c r="AE429" s="46"/>
      <c r="AG429" s="46"/>
      <c r="AI429" s="46"/>
      <c r="AK429" s="46"/>
    </row>
    <row r="430" spans="4:37" x14ac:dyDescent="0.2">
      <c r="D430" s="46"/>
      <c r="E430" s="46"/>
      <c r="G430" s="46"/>
      <c r="I430" s="46"/>
      <c r="K430" s="46"/>
      <c r="M430" s="46"/>
      <c r="O430" s="46"/>
      <c r="Q430" s="46"/>
      <c r="S430" s="46"/>
      <c r="U430" s="46"/>
      <c r="W430" s="46"/>
      <c r="Y430" s="46"/>
      <c r="AA430" s="46"/>
      <c r="AC430" s="46"/>
      <c r="AE430" s="46"/>
      <c r="AG430" s="46"/>
      <c r="AI430" s="46"/>
      <c r="AK430" s="46"/>
    </row>
    <row r="431" spans="4:37" x14ac:dyDescent="0.2">
      <c r="D431" s="46"/>
      <c r="E431" s="46"/>
      <c r="G431" s="46"/>
      <c r="I431" s="46"/>
      <c r="K431" s="46"/>
      <c r="M431" s="46"/>
      <c r="O431" s="46"/>
      <c r="Q431" s="46"/>
      <c r="S431" s="46"/>
      <c r="U431" s="46"/>
      <c r="W431" s="46"/>
      <c r="Y431" s="46"/>
      <c r="AA431" s="46"/>
      <c r="AC431" s="46"/>
      <c r="AE431" s="46"/>
      <c r="AG431" s="46"/>
      <c r="AI431" s="46"/>
      <c r="AK431" s="46"/>
    </row>
    <row r="432" spans="4:37" x14ac:dyDescent="0.2">
      <c r="D432" s="46"/>
      <c r="E432" s="46"/>
      <c r="G432" s="46"/>
      <c r="I432" s="46"/>
      <c r="K432" s="46"/>
      <c r="M432" s="46"/>
      <c r="O432" s="46"/>
      <c r="Q432" s="46"/>
      <c r="S432" s="46"/>
      <c r="U432" s="46"/>
      <c r="W432" s="46"/>
      <c r="Y432" s="46"/>
      <c r="AA432" s="46"/>
      <c r="AC432" s="46"/>
      <c r="AE432" s="46"/>
      <c r="AG432" s="46"/>
      <c r="AI432" s="46"/>
      <c r="AK432" s="46"/>
    </row>
    <row r="433" spans="4:37" x14ac:dyDescent="0.2">
      <c r="D433" s="46"/>
      <c r="E433" s="46"/>
      <c r="G433" s="46"/>
      <c r="I433" s="46"/>
      <c r="K433" s="46"/>
      <c r="M433" s="46"/>
      <c r="O433" s="46"/>
      <c r="Q433" s="46"/>
      <c r="S433" s="46"/>
      <c r="U433" s="46"/>
      <c r="W433" s="46"/>
      <c r="Y433" s="46"/>
      <c r="AA433" s="46"/>
      <c r="AC433" s="46"/>
      <c r="AE433" s="46"/>
      <c r="AG433" s="46"/>
      <c r="AI433" s="46"/>
      <c r="AK433" s="46"/>
    </row>
    <row r="434" spans="4:37" x14ac:dyDescent="0.2">
      <c r="D434" s="46"/>
      <c r="E434" s="46"/>
      <c r="G434" s="46"/>
      <c r="I434" s="46"/>
      <c r="K434" s="46"/>
      <c r="M434" s="46"/>
      <c r="O434" s="46"/>
      <c r="Q434" s="46"/>
      <c r="S434" s="46"/>
      <c r="U434" s="46"/>
      <c r="W434" s="46"/>
      <c r="Y434" s="46"/>
      <c r="AA434" s="46"/>
      <c r="AC434" s="46"/>
      <c r="AE434" s="46"/>
      <c r="AG434" s="46"/>
      <c r="AI434" s="46"/>
      <c r="AK434" s="46"/>
    </row>
    <row r="435" spans="4:37" x14ac:dyDescent="0.2">
      <c r="D435" s="46"/>
      <c r="E435" s="46"/>
      <c r="G435" s="46"/>
      <c r="I435" s="46"/>
      <c r="K435" s="46"/>
      <c r="M435" s="46"/>
      <c r="O435" s="46"/>
      <c r="Q435" s="46"/>
      <c r="S435" s="46"/>
      <c r="U435" s="46"/>
      <c r="W435" s="46"/>
      <c r="Y435" s="46"/>
      <c r="AA435" s="46"/>
      <c r="AC435" s="46"/>
      <c r="AE435" s="46"/>
      <c r="AG435" s="46"/>
      <c r="AI435" s="46"/>
      <c r="AK435" s="46"/>
    </row>
    <row r="436" spans="4:37" x14ac:dyDescent="0.2">
      <c r="D436" s="46"/>
      <c r="E436" s="46"/>
      <c r="G436" s="46"/>
      <c r="I436" s="46"/>
      <c r="K436" s="46"/>
      <c r="M436" s="46"/>
      <c r="O436" s="46"/>
      <c r="Q436" s="46"/>
      <c r="S436" s="46"/>
      <c r="U436" s="46"/>
      <c r="W436" s="46"/>
      <c r="Y436" s="46"/>
      <c r="AA436" s="46"/>
      <c r="AC436" s="46"/>
      <c r="AE436" s="46"/>
      <c r="AG436" s="46"/>
      <c r="AI436" s="46"/>
      <c r="AK436" s="46"/>
    </row>
    <row r="437" spans="4:37" x14ac:dyDescent="0.2">
      <c r="D437" s="46"/>
      <c r="E437" s="46"/>
      <c r="G437" s="46"/>
      <c r="I437" s="46"/>
      <c r="K437" s="46"/>
      <c r="M437" s="46"/>
      <c r="O437" s="46"/>
      <c r="Q437" s="46"/>
      <c r="S437" s="46"/>
      <c r="U437" s="46"/>
      <c r="W437" s="46"/>
      <c r="Y437" s="46"/>
      <c r="AA437" s="46"/>
      <c r="AC437" s="46"/>
      <c r="AE437" s="46"/>
      <c r="AG437" s="46"/>
      <c r="AI437" s="46"/>
      <c r="AK437" s="46"/>
    </row>
    <row r="438" spans="4:37" x14ac:dyDescent="0.2">
      <c r="D438" s="46"/>
      <c r="E438" s="46"/>
      <c r="G438" s="46"/>
      <c r="I438" s="46"/>
      <c r="K438" s="46"/>
      <c r="M438" s="46"/>
      <c r="O438" s="46"/>
      <c r="Q438" s="46"/>
      <c r="S438" s="46"/>
      <c r="U438" s="46"/>
      <c r="W438" s="46"/>
      <c r="Y438" s="46"/>
      <c r="AA438" s="46"/>
      <c r="AC438" s="46"/>
      <c r="AE438" s="46"/>
      <c r="AG438" s="46"/>
      <c r="AI438" s="46"/>
      <c r="AK438" s="46"/>
    </row>
    <row r="439" spans="4:37" x14ac:dyDescent="0.2">
      <c r="D439" s="46"/>
      <c r="E439" s="46"/>
      <c r="G439" s="46"/>
      <c r="I439" s="46"/>
      <c r="K439" s="46"/>
      <c r="M439" s="46"/>
      <c r="O439" s="46"/>
      <c r="Q439" s="46"/>
      <c r="S439" s="46"/>
      <c r="U439" s="46"/>
      <c r="W439" s="46"/>
      <c r="Y439" s="46"/>
      <c r="AA439" s="46"/>
      <c r="AC439" s="46"/>
      <c r="AE439" s="46"/>
      <c r="AG439" s="46"/>
      <c r="AI439" s="46"/>
      <c r="AK439" s="46"/>
    </row>
    <row r="440" spans="4:37" x14ac:dyDescent="0.2">
      <c r="D440" s="46"/>
      <c r="E440" s="46"/>
      <c r="G440" s="46"/>
      <c r="I440" s="46"/>
      <c r="K440" s="46"/>
      <c r="M440" s="46"/>
      <c r="O440" s="46"/>
      <c r="Q440" s="46"/>
      <c r="S440" s="46"/>
      <c r="U440" s="46"/>
      <c r="W440" s="46"/>
      <c r="Y440" s="46"/>
      <c r="AA440" s="46"/>
      <c r="AC440" s="46"/>
      <c r="AE440" s="46"/>
      <c r="AG440" s="46"/>
      <c r="AI440" s="46"/>
      <c r="AK440" s="46"/>
    </row>
    <row r="441" spans="4:37" x14ac:dyDescent="0.2">
      <c r="D441" s="46"/>
      <c r="E441" s="46"/>
      <c r="G441" s="46"/>
      <c r="I441" s="46"/>
      <c r="K441" s="46"/>
      <c r="M441" s="46"/>
      <c r="O441" s="46"/>
      <c r="Q441" s="46"/>
      <c r="S441" s="46"/>
      <c r="U441" s="46"/>
      <c r="W441" s="46"/>
      <c r="Y441" s="46"/>
      <c r="AA441" s="46"/>
      <c r="AC441" s="46"/>
      <c r="AE441" s="46"/>
      <c r="AG441" s="46"/>
      <c r="AI441" s="46"/>
      <c r="AK441" s="46"/>
    </row>
    <row r="442" spans="4:37" x14ac:dyDescent="0.2">
      <c r="D442" s="46"/>
      <c r="E442" s="46"/>
      <c r="G442" s="46"/>
      <c r="I442" s="46"/>
      <c r="K442" s="46"/>
      <c r="M442" s="46"/>
      <c r="O442" s="46"/>
      <c r="Q442" s="46"/>
      <c r="S442" s="46"/>
      <c r="U442" s="46"/>
      <c r="W442" s="46"/>
      <c r="Y442" s="46"/>
      <c r="AA442" s="46"/>
      <c r="AC442" s="46"/>
      <c r="AE442" s="46"/>
      <c r="AG442" s="46"/>
      <c r="AI442" s="46"/>
      <c r="AK442" s="46"/>
    </row>
    <row r="443" spans="4:37" x14ac:dyDescent="0.2">
      <c r="D443" s="46"/>
      <c r="E443" s="46"/>
      <c r="G443" s="46"/>
      <c r="I443" s="46"/>
      <c r="K443" s="46"/>
      <c r="M443" s="46"/>
      <c r="O443" s="46"/>
      <c r="Q443" s="46"/>
      <c r="S443" s="46"/>
      <c r="U443" s="46"/>
      <c r="W443" s="46"/>
      <c r="Y443" s="46"/>
      <c r="AA443" s="46"/>
      <c r="AC443" s="46"/>
      <c r="AE443" s="46"/>
      <c r="AG443" s="46"/>
      <c r="AI443" s="46"/>
      <c r="AK443" s="46"/>
    </row>
    <row r="444" spans="4:37" x14ac:dyDescent="0.2">
      <c r="D444" s="46"/>
      <c r="E444" s="46"/>
      <c r="G444" s="46"/>
      <c r="I444" s="46"/>
      <c r="K444" s="46"/>
      <c r="M444" s="46"/>
      <c r="O444" s="46"/>
      <c r="Q444" s="46"/>
      <c r="S444" s="46"/>
      <c r="U444" s="46"/>
      <c r="W444" s="46"/>
      <c r="Y444" s="46"/>
      <c r="AA444" s="46"/>
      <c r="AC444" s="46"/>
      <c r="AE444" s="46"/>
      <c r="AG444" s="46"/>
      <c r="AI444" s="46"/>
      <c r="AK444" s="46"/>
    </row>
    <row r="445" spans="4:37" x14ac:dyDescent="0.2">
      <c r="D445" s="46"/>
      <c r="E445" s="46"/>
      <c r="G445" s="46"/>
      <c r="I445" s="46"/>
      <c r="K445" s="46"/>
      <c r="M445" s="46"/>
      <c r="O445" s="46"/>
      <c r="Q445" s="46"/>
      <c r="S445" s="46"/>
      <c r="U445" s="46"/>
      <c r="W445" s="46"/>
      <c r="Y445" s="46"/>
      <c r="AA445" s="46"/>
      <c r="AC445" s="46"/>
      <c r="AE445" s="46"/>
      <c r="AG445" s="46"/>
      <c r="AI445" s="46"/>
      <c r="AK445" s="46"/>
    </row>
    <row r="446" spans="4:37" x14ac:dyDescent="0.2">
      <c r="D446" s="46"/>
      <c r="E446" s="46"/>
      <c r="G446" s="46"/>
      <c r="I446" s="46"/>
      <c r="K446" s="46"/>
      <c r="M446" s="46"/>
      <c r="O446" s="46"/>
      <c r="Q446" s="46"/>
      <c r="S446" s="46"/>
      <c r="U446" s="46"/>
      <c r="W446" s="46"/>
      <c r="Y446" s="46"/>
      <c r="AA446" s="46"/>
      <c r="AC446" s="46"/>
      <c r="AE446" s="46"/>
      <c r="AG446" s="46"/>
      <c r="AI446" s="46"/>
      <c r="AK446" s="46"/>
    </row>
    <row r="447" spans="4:37" x14ac:dyDescent="0.2">
      <c r="D447" s="46"/>
      <c r="E447" s="46"/>
      <c r="G447" s="46"/>
      <c r="I447" s="46"/>
      <c r="K447" s="46"/>
      <c r="M447" s="46"/>
      <c r="O447" s="46"/>
      <c r="Q447" s="46"/>
      <c r="S447" s="46"/>
      <c r="U447" s="46"/>
      <c r="W447" s="46"/>
      <c r="Y447" s="46"/>
      <c r="AA447" s="46"/>
      <c r="AC447" s="46"/>
      <c r="AE447" s="46"/>
      <c r="AG447" s="46"/>
      <c r="AI447" s="46"/>
      <c r="AK447" s="46"/>
    </row>
    <row r="448" spans="4:37" x14ac:dyDescent="0.2">
      <c r="D448" s="46"/>
      <c r="E448" s="46"/>
      <c r="G448" s="46"/>
      <c r="I448" s="46"/>
      <c r="K448" s="46"/>
      <c r="M448" s="46"/>
      <c r="O448" s="46"/>
      <c r="Q448" s="46"/>
      <c r="S448" s="46"/>
      <c r="U448" s="46"/>
      <c r="W448" s="46"/>
      <c r="Y448" s="46"/>
      <c r="AA448" s="46"/>
      <c r="AC448" s="46"/>
      <c r="AE448" s="46"/>
      <c r="AG448" s="46"/>
      <c r="AI448" s="46"/>
      <c r="AK448" s="46"/>
    </row>
    <row r="449" spans="4:37" x14ac:dyDescent="0.2">
      <c r="D449" s="46"/>
      <c r="E449" s="46"/>
      <c r="G449" s="46"/>
      <c r="I449" s="46"/>
      <c r="K449" s="46"/>
      <c r="M449" s="46"/>
      <c r="O449" s="46"/>
      <c r="Q449" s="46"/>
      <c r="S449" s="46"/>
      <c r="U449" s="46"/>
      <c r="W449" s="46"/>
      <c r="Y449" s="46"/>
      <c r="AA449" s="46"/>
      <c r="AC449" s="46"/>
      <c r="AE449" s="46"/>
      <c r="AG449" s="46"/>
      <c r="AI449" s="46"/>
      <c r="AK449" s="46"/>
    </row>
    <row r="450" spans="4:37" x14ac:dyDescent="0.2">
      <c r="D450" s="46"/>
      <c r="E450" s="46"/>
      <c r="G450" s="46"/>
      <c r="I450" s="46"/>
      <c r="K450" s="46"/>
      <c r="M450" s="46"/>
      <c r="O450" s="46"/>
      <c r="Q450" s="46"/>
      <c r="S450" s="46"/>
      <c r="U450" s="46"/>
      <c r="W450" s="46"/>
      <c r="Y450" s="46"/>
      <c r="AA450" s="46"/>
      <c r="AC450" s="46"/>
      <c r="AE450" s="46"/>
      <c r="AG450" s="46"/>
      <c r="AI450" s="46"/>
      <c r="AK450" s="46"/>
    </row>
    <row r="451" spans="4:37" x14ac:dyDescent="0.2">
      <c r="D451" s="46"/>
      <c r="E451" s="46"/>
      <c r="G451" s="46"/>
      <c r="I451" s="46"/>
      <c r="K451" s="46"/>
      <c r="M451" s="46"/>
      <c r="O451" s="46"/>
      <c r="Q451" s="46"/>
      <c r="S451" s="46"/>
      <c r="U451" s="46"/>
      <c r="W451" s="46"/>
      <c r="Y451" s="46"/>
      <c r="AA451" s="46"/>
      <c r="AC451" s="46"/>
      <c r="AE451" s="46"/>
      <c r="AG451" s="46"/>
      <c r="AI451" s="46"/>
      <c r="AK451" s="46"/>
    </row>
    <row r="452" spans="4:37" x14ac:dyDescent="0.2">
      <c r="D452" s="46"/>
      <c r="E452" s="46"/>
      <c r="G452" s="46"/>
      <c r="I452" s="46"/>
      <c r="K452" s="46"/>
      <c r="M452" s="46"/>
      <c r="O452" s="46"/>
      <c r="Q452" s="46"/>
      <c r="S452" s="46"/>
      <c r="U452" s="46"/>
      <c r="W452" s="46"/>
      <c r="Y452" s="46"/>
      <c r="AA452" s="46"/>
      <c r="AC452" s="46"/>
      <c r="AE452" s="46"/>
      <c r="AG452" s="46"/>
      <c r="AI452" s="46"/>
      <c r="AK452" s="46"/>
    </row>
    <row r="453" spans="4:37" x14ac:dyDescent="0.2">
      <c r="D453" s="46"/>
      <c r="E453" s="46"/>
      <c r="G453" s="46"/>
      <c r="I453" s="46"/>
      <c r="K453" s="46"/>
      <c r="M453" s="46"/>
      <c r="O453" s="46"/>
      <c r="Q453" s="46"/>
      <c r="S453" s="46"/>
      <c r="U453" s="46"/>
      <c r="W453" s="46"/>
      <c r="Y453" s="46"/>
      <c r="AA453" s="46"/>
      <c r="AC453" s="46"/>
      <c r="AE453" s="46"/>
      <c r="AG453" s="46"/>
      <c r="AI453" s="46"/>
      <c r="AK453" s="46"/>
    </row>
    <row r="454" spans="4:37" x14ac:dyDescent="0.2">
      <c r="D454" s="46"/>
      <c r="E454" s="46"/>
      <c r="G454" s="46"/>
      <c r="I454" s="46"/>
      <c r="K454" s="46"/>
      <c r="M454" s="46"/>
      <c r="O454" s="46"/>
      <c r="Q454" s="46"/>
      <c r="S454" s="46"/>
      <c r="U454" s="46"/>
      <c r="W454" s="46"/>
      <c r="Y454" s="46"/>
      <c r="AA454" s="46"/>
      <c r="AC454" s="46"/>
      <c r="AE454" s="46"/>
      <c r="AG454" s="46"/>
      <c r="AI454" s="46"/>
      <c r="AK454" s="46"/>
    </row>
    <row r="455" spans="4:37" x14ac:dyDescent="0.2">
      <c r="D455" s="46"/>
      <c r="E455" s="46"/>
      <c r="G455" s="46"/>
      <c r="I455" s="46"/>
      <c r="K455" s="46"/>
      <c r="M455" s="46"/>
      <c r="O455" s="46"/>
      <c r="Q455" s="46"/>
      <c r="S455" s="46"/>
      <c r="U455" s="46"/>
      <c r="W455" s="46"/>
      <c r="Y455" s="46"/>
      <c r="AA455" s="46"/>
      <c r="AC455" s="46"/>
      <c r="AE455" s="46"/>
      <c r="AG455" s="46"/>
      <c r="AI455" s="46"/>
      <c r="AK455" s="46"/>
    </row>
    <row r="456" spans="4:37" x14ac:dyDescent="0.2">
      <c r="D456" s="46"/>
      <c r="E456" s="46"/>
      <c r="G456" s="46"/>
      <c r="I456" s="46"/>
      <c r="K456" s="46"/>
      <c r="M456" s="46"/>
      <c r="O456" s="46"/>
      <c r="Q456" s="46"/>
      <c r="S456" s="46"/>
      <c r="U456" s="46"/>
      <c r="W456" s="46"/>
      <c r="Y456" s="46"/>
      <c r="AA456" s="46"/>
      <c r="AC456" s="46"/>
      <c r="AE456" s="46"/>
      <c r="AG456" s="46"/>
      <c r="AI456" s="46"/>
      <c r="AK456" s="46"/>
    </row>
    <row r="457" spans="4:37" x14ac:dyDescent="0.2">
      <c r="D457" s="46"/>
      <c r="E457" s="46"/>
      <c r="G457" s="46"/>
      <c r="I457" s="46"/>
      <c r="K457" s="46"/>
      <c r="M457" s="46"/>
      <c r="O457" s="46"/>
      <c r="Q457" s="46"/>
      <c r="S457" s="46"/>
      <c r="U457" s="46"/>
      <c r="W457" s="46"/>
      <c r="Y457" s="46"/>
      <c r="AA457" s="46"/>
      <c r="AC457" s="46"/>
      <c r="AE457" s="46"/>
      <c r="AG457" s="46"/>
      <c r="AI457" s="46"/>
      <c r="AK457" s="46"/>
    </row>
    <row r="458" spans="4:37" x14ac:dyDescent="0.2">
      <c r="D458" s="46"/>
      <c r="E458" s="46"/>
      <c r="G458" s="46"/>
      <c r="I458" s="46"/>
      <c r="K458" s="46"/>
      <c r="M458" s="46"/>
      <c r="O458" s="46"/>
      <c r="Q458" s="46"/>
      <c r="S458" s="46"/>
      <c r="U458" s="46"/>
      <c r="W458" s="46"/>
      <c r="Y458" s="46"/>
      <c r="AA458" s="46"/>
      <c r="AC458" s="46"/>
      <c r="AE458" s="46"/>
      <c r="AG458" s="46"/>
      <c r="AI458" s="46"/>
      <c r="AK458" s="46"/>
    </row>
    <row r="459" spans="4:37" x14ac:dyDescent="0.2">
      <c r="D459" s="46"/>
      <c r="E459" s="46"/>
      <c r="G459" s="46"/>
      <c r="I459" s="46"/>
      <c r="K459" s="46"/>
      <c r="M459" s="46"/>
      <c r="O459" s="46"/>
      <c r="Q459" s="46"/>
      <c r="S459" s="46"/>
      <c r="U459" s="46"/>
      <c r="W459" s="46"/>
      <c r="Y459" s="46"/>
      <c r="AA459" s="46"/>
      <c r="AC459" s="46"/>
      <c r="AE459" s="46"/>
      <c r="AG459" s="46"/>
      <c r="AI459" s="46"/>
      <c r="AK459" s="46"/>
    </row>
    <row r="460" spans="4:37" x14ac:dyDescent="0.2">
      <c r="D460" s="46"/>
      <c r="E460" s="46"/>
      <c r="G460" s="46"/>
      <c r="I460" s="46"/>
      <c r="K460" s="46"/>
      <c r="M460" s="46"/>
      <c r="O460" s="46"/>
      <c r="Q460" s="46"/>
      <c r="S460" s="46"/>
      <c r="U460" s="46"/>
      <c r="W460" s="46"/>
      <c r="Y460" s="46"/>
      <c r="AA460" s="46"/>
      <c r="AC460" s="46"/>
      <c r="AE460" s="46"/>
      <c r="AG460" s="46"/>
      <c r="AI460" s="46"/>
      <c r="AK460" s="46"/>
    </row>
    <row r="461" spans="4:37" x14ac:dyDescent="0.2">
      <c r="D461" s="46"/>
      <c r="E461" s="46"/>
      <c r="G461" s="46"/>
      <c r="I461" s="46"/>
      <c r="K461" s="46"/>
      <c r="M461" s="46"/>
      <c r="O461" s="46"/>
      <c r="Q461" s="46"/>
      <c r="S461" s="46"/>
      <c r="U461" s="46"/>
      <c r="W461" s="46"/>
      <c r="Y461" s="46"/>
      <c r="AA461" s="46"/>
      <c r="AC461" s="46"/>
      <c r="AE461" s="46"/>
      <c r="AG461" s="46"/>
      <c r="AI461" s="46"/>
      <c r="AK461" s="46"/>
    </row>
    <row r="462" spans="4:37" x14ac:dyDescent="0.2">
      <c r="D462" s="46"/>
      <c r="E462" s="46"/>
      <c r="G462" s="46"/>
      <c r="I462" s="46"/>
      <c r="K462" s="46"/>
      <c r="M462" s="46"/>
      <c r="O462" s="46"/>
      <c r="Q462" s="46"/>
      <c r="S462" s="46"/>
      <c r="U462" s="46"/>
      <c r="W462" s="46"/>
      <c r="Y462" s="46"/>
      <c r="AA462" s="46"/>
      <c r="AC462" s="46"/>
      <c r="AE462" s="46"/>
      <c r="AG462" s="46"/>
      <c r="AI462" s="46"/>
      <c r="AK462" s="46"/>
    </row>
    <row r="463" spans="4:37" x14ac:dyDescent="0.2">
      <c r="D463" s="46"/>
      <c r="E463" s="46"/>
      <c r="G463" s="46"/>
      <c r="I463" s="46"/>
      <c r="K463" s="46"/>
      <c r="M463" s="46"/>
      <c r="O463" s="46"/>
      <c r="Q463" s="46"/>
      <c r="S463" s="46"/>
      <c r="U463" s="46"/>
      <c r="W463" s="46"/>
      <c r="Y463" s="46"/>
      <c r="AA463" s="46"/>
      <c r="AC463" s="46"/>
      <c r="AE463" s="46"/>
      <c r="AG463" s="46"/>
      <c r="AI463" s="46"/>
      <c r="AK463" s="46"/>
    </row>
    <row r="464" spans="4:37" x14ac:dyDescent="0.2">
      <c r="D464" s="46"/>
      <c r="E464" s="46"/>
      <c r="G464" s="46"/>
      <c r="I464" s="46"/>
      <c r="K464" s="46"/>
      <c r="M464" s="46"/>
      <c r="O464" s="46"/>
      <c r="Q464" s="46"/>
      <c r="S464" s="46"/>
      <c r="U464" s="46"/>
      <c r="W464" s="46"/>
      <c r="Y464" s="46"/>
      <c r="AA464" s="46"/>
      <c r="AC464" s="46"/>
      <c r="AE464" s="46"/>
      <c r="AG464" s="46"/>
      <c r="AI464" s="46"/>
      <c r="AK464" s="46"/>
    </row>
    <row r="465" spans="4:37" x14ac:dyDescent="0.2">
      <c r="D465" s="46"/>
      <c r="E465" s="46"/>
      <c r="G465" s="46"/>
      <c r="I465" s="46"/>
      <c r="K465" s="46"/>
      <c r="M465" s="46"/>
      <c r="O465" s="46"/>
      <c r="Q465" s="46"/>
      <c r="S465" s="46"/>
      <c r="U465" s="46"/>
      <c r="W465" s="46"/>
      <c r="Y465" s="46"/>
      <c r="AA465" s="46"/>
      <c r="AC465" s="46"/>
      <c r="AE465" s="46"/>
      <c r="AG465" s="46"/>
      <c r="AI465" s="46"/>
      <c r="AK465" s="46"/>
    </row>
    <row r="466" spans="4:37" x14ac:dyDescent="0.2">
      <c r="D466" s="46"/>
      <c r="E466" s="46"/>
      <c r="G466" s="46"/>
      <c r="I466" s="46"/>
      <c r="K466" s="46"/>
      <c r="M466" s="46"/>
      <c r="O466" s="46"/>
      <c r="Q466" s="46"/>
      <c r="S466" s="46"/>
      <c r="U466" s="46"/>
      <c r="W466" s="46"/>
      <c r="Y466" s="46"/>
      <c r="AA466" s="46"/>
      <c r="AC466" s="46"/>
      <c r="AE466" s="46"/>
      <c r="AG466" s="46"/>
      <c r="AI466" s="46"/>
      <c r="AK466" s="46"/>
    </row>
    <row r="467" spans="4:37" x14ac:dyDescent="0.2">
      <c r="D467" s="46"/>
      <c r="E467" s="46"/>
      <c r="G467" s="46"/>
      <c r="I467" s="46"/>
      <c r="K467" s="46"/>
      <c r="M467" s="46"/>
      <c r="O467" s="46"/>
      <c r="Q467" s="46"/>
      <c r="S467" s="46"/>
      <c r="U467" s="46"/>
      <c r="W467" s="46"/>
      <c r="Y467" s="46"/>
      <c r="AA467" s="46"/>
      <c r="AC467" s="46"/>
      <c r="AE467" s="46"/>
      <c r="AG467" s="46"/>
      <c r="AI467" s="46"/>
      <c r="AK467" s="46"/>
    </row>
    <row r="468" spans="4:37" x14ac:dyDescent="0.2">
      <c r="D468" s="46"/>
      <c r="E468" s="46"/>
      <c r="G468" s="46"/>
      <c r="I468" s="46"/>
      <c r="K468" s="46"/>
      <c r="M468" s="46"/>
      <c r="O468" s="46"/>
      <c r="Q468" s="46"/>
      <c r="S468" s="46"/>
      <c r="U468" s="46"/>
      <c r="W468" s="46"/>
      <c r="Y468" s="46"/>
      <c r="AA468" s="46"/>
      <c r="AC468" s="46"/>
      <c r="AE468" s="46"/>
      <c r="AG468" s="46"/>
      <c r="AI468" s="46"/>
      <c r="AK468" s="46"/>
    </row>
    <row r="469" spans="4:37" x14ac:dyDescent="0.2">
      <c r="D469" s="46"/>
      <c r="E469" s="46"/>
      <c r="G469" s="46"/>
      <c r="I469" s="46"/>
      <c r="K469" s="46"/>
      <c r="M469" s="46"/>
      <c r="O469" s="46"/>
      <c r="Q469" s="46"/>
      <c r="S469" s="46"/>
      <c r="U469" s="46"/>
      <c r="W469" s="46"/>
      <c r="Y469" s="46"/>
      <c r="AA469" s="46"/>
      <c r="AC469" s="46"/>
      <c r="AE469" s="46"/>
      <c r="AG469" s="46"/>
      <c r="AI469" s="46"/>
      <c r="AK469" s="46"/>
    </row>
    <row r="470" spans="4:37" x14ac:dyDescent="0.2">
      <c r="D470" s="46"/>
      <c r="E470" s="46"/>
      <c r="G470" s="46"/>
      <c r="I470" s="46"/>
      <c r="K470" s="46"/>
      <c r="M470" s="46"/>
      <c r="O470" s="46"/>
      <c r="Q470" s="46"/>
      <c r="S470" s="46"/>
      <c r="U470" s="46"/>
      <c r="W470" s="46"/>
      <c r="Y470" s="46"/>
      <c r="AA470" s="46"/>
      <c r="AC470" s="46"/>
      <c r="AE470" s="46"/>
      <c r="AG470" s="46"/>
      <c r="AI470" s="46"/>
      <c r="AK470" s="46"/>
    </row>
    <row r="471" spans="4:37" x14ac:dyDescent="0.2">
      <c r="D471" s="46"/>
      <c r="E471" s="46"/>
      <c r="G471" s="46"/>
      <c r="I471" s="46"/>
      <c r="K471" s="46"/>
      <c r="M471" s="46"/>
      <c r="O471" s="46"/>
      <c r="Q471" s="46"/>
      <c r="S471" s="46"/>
      <c r="U471" s="46"/>
      <c r="W471" s="46"/>
      <c r="Y471" s="46"/>
      <c r="AA471" s="46"/>
      <c r="AC471" s="46"/>
      <c r="AE471" s="46"/>
      <c r="AG471" s="46"/>
      <c r="AI471" s="46"/>
      <c r="AK471" s="46"/>
    </row>
    <row r="472" spans="4:37" x14ac:dyDescent="0.2">
      <c r="D472" s="46"/>
      <c r="E472" s="46"/>
      <c r="G472" s="46"/>
      <c r="I472" s="46"/>
      <c r="K472" s="46"/>
      <c r="M472" s="46"/>
      <c r="O472" s="46"/>
      <c r="Q472" s="46"/>
      <c r="S472" s="46"/>
      <c r="U472" s="46"/>
      <c r="W472" s="46"/>
      <c r="Y472" s="46"/>
      <c r="AA472" s="46"/>
      <c r="AC472" s="46"/>
      <c r="AE472" s="46"/>
      <c r="AG472" s="46"/>
      <c r="AI472" s="46"/>
      <c r="AK472" s="46"/>
    </row>
    <row r="473" spans="4:37" x14ac:dyDescent="0.2">
      <c r="D473" s="46"/>
      <c r="E473" s="46"/>
      <c r="G473" s="46"/>
      <c r="I473" s="46"/>
      <c r="K473" s="46"/>
      <c r="M473" s="46"/>
      <c r="O473" s="46"/>
      <c r="Q473" s="46"/>
      <c r="S473" s="46"/>
      <c r="U473" s="46"/>
      <c r="W473" s="46"/>
      <c r="Y473" s="46"/>
      <c r="AA473" s="46"/>
      <c r="AC473" s="46"/>
      <c r="AE473" s="46"/>
      <c r="AG473" s="46"/>
      <c r="AI473" s="46"/>
      <c r="AK473" s="46"/>
    </row>
    <row r="474" spans="4:37" x14ac:dyDescent="0.2">
      <c r="D474" s="46"/>
      <c r="E474" s="46"/>
      <c r="G474" s="46"/>
      <c r="I474" s="46"/>
      <c r="K474" s="46"/>
      <c r="M474" s="46"/>
      <c r="O474" s="46"/>
      <c r="Q474" s="46"/>
      <c r="S474" s="46"/>
      <c r="U474" s="46"/>
      <c r="W474" s="46"/>
      <c r="Y474" s="46"/>
      <c r="AA474" s="46"/>
      <c r="AC474" s="46"/>
      <c r="AE474" s="46"/>
      <c r="AG474" s="46"/>
      <c r="AI474" s="46"/>
      <c r="AK474" s="46"/>
    </row>
    <row r="475" spans="4:37" x14ac:dyDescent="0.2">
      <c r="D475" s="46"/>
      <c r="E475" s="46"/>
      <c r="G475" s="46"/>
      <c r="I475" s="46"/>
      <c r="K475" s="46"/>
      <c r="M475" s="46"/>
      <c r="O475" s="46"/>
      <c r="Q475" s="46"/>
      <c r="S475" s="46"/>
      <c r="U475" s="46"/>
      <c r="W475" s="46"/>
      <c r="Y475" s="46"/>
      <c r="AA475" s="46"/>
      <c r="AC475" s="46"/>
      <c r="AE475" s="46"/>
      <c r="AG475" s="46"/>
      <c r="AI475" s="46"/>
      <c r="AK475" s="46"/>
    </row>
    <row r="476" spans="4:37" x14ac:dyDescent="0.2">
      <c r="D476" s="46"/>
      <c r="E476" s="46"/>
      <c r="G476" s="46"/>
      <c r="I476" s="46"/>
      <c r="K476" s="46"/>
      <c r="M476" s="46"/>
      <c r="O476" s="46"/>
      <c r="Q476" s="46"/>
      <c r="S476" s="46"/>
      <c r="U476" s="46"/>
      <c r="W476" s="46"/>
      <c r="Y476" s="46"/>
      <c r="AA476" s="46"/>
      <c r="AC476" s="46"/>
      <c r="AE476" s="46"/>
      <c r="AG476" s="46"/>
      <c r="AI476" s="46"/>
      <c r="AK476" s="46"/>
    </row>
    <row r="477" spans="4:37" x14ac:dyDescent="0.2">
      <c r="D477" s="46"/>
      <c r="E477" s="46"/>
      <c r="G477" s="46"/>
      <c r="I477" s="46"/>
      <c r="K477" s="46"/>
      <c r="M477" s="46"/>
      <c r="O477" s="46"/>
      <c r="Q477" s="46"/>
      <c r="S477" s="46"/>
      <c r="U477" s="46"/>
      <c r="W477" s="46"/>
      <c r="Y477" s="46"/>
      <c r="AA477" s="46"/>
      <c r="AC477" s="46"/>
      <c r="AE477" s="46"/>
      <c r="AG477" s="46"/>
      <c r="AI477" s="46"/>
      <c r="AK477" s="46"/>
    </row>
    <row r="478" spans="4:37" x14ac:dyDescent="0.2">
      <c r="D478" s="46"/>
      <c r="E478" s="46"/>
      <c r="G478" s="46"/>
      <c r="I478" s="46"/>
      <c r="K478" s="46"/>
      <c r="M478" s="46"/>
      <c r="O478" s="46"/>
      <c r="Q478" s="46"/>
      <c r="S478" s="46"/>
      <c r="U478" s="46"/>
      <c r="W478" s="46"/>
      <c r="Y478" s="46"/>
      <c r="AA478" s="46"/>
      <c r="AC478" s="46"/>
      <c r="AE478" s="46"/>
      <c r="AG478" s="46"/>
      <c r="AI478" s="46"/>
      <c r="AK478" s="46"/>
    </row>
    <row r="479" spans="4:37" x14ac:dyDescent="0.2">
      <c r="D479" s="46"/>
      <c r="E479" s="46"/>
      <c r="G479" s="46"/>
      <c r="I479" s="46"/>
      <c r="K479" s="46"/>
      <c r="M479" s="46"/>
      <c r="O479" s="46"/>
      <c r="Q479" s="46"/>
      <c r="S479" s="46"/>
      <c r="U479" s="46"/>
      <c r="W479" s="46"/>
      <c r="Y479" s="46"/>
      <c r="AA479" s="46"/>
      <c r="AC479" s="46"/>
      <c r="AE479" s="46"/>
      <c r="AG479" s="46"/>
      <c r="AI479" s="46"/>
      <c r="AK479" s="46"/>
    </row>
    <row r="480" spans="4:37" x14ac:dyDescent="0.2">
      <c r="D480" s="46"/>
      <c r="E480" s="46"/>
      <c r="G480" s="46"/>
      <c r="I480" s="46"/>
      <c r="K480" s="46"/>
      <c r="M480" s="46"/>
      <c r="O480" s="46"/>
      <c r="Q480" s="46"/>
      <c r="S480" s="46"/>
      <c r="U480" s="46"/>
      <c r="W480" s="46"/>
      <c r="Y480" s="46"/>
      <c r="AA480" s="46"/>
      <c r="AC480" s="46"/>
      <c r="AE480" s="46"/>
      <c r="AG480" s="46"/>
      <c r="AI480" s="46"/>
      <c r="AK480" s="46"/>
    </row>
    <row r="481" spans="4:37" x14ac:dyDescent="0.2">
      <c r="D481" s="46"/>
      <c r="E481" s="46"/>
      <c r="G481" s="46"/>
      <c r="I481" s="46"/>
      <c r="K481" s="46"/>
      <c r="M481" s="46"/>
      <c r="O481" s="46"/>
      <c r="Q481" s="46"/>
      <c r="S481" s="46"/>
      <c r="U481" s="46"/>
      <c r="W481" s="46"/>
      <c r="Y481" s="46"/>
      <c r="AA481" s="46"/>
      <c r="AC481" s="46"/>
      <c r="AE481" s="46"/>
      <c r="AG481" s="46"/>
      <c r="AI481" s="46"/>
      <c r="AK481" s="46"/>
    </row>
    <row r="482" spans="4:37" x14ac:dyDescent="0.2">
      <c r="D482" s="46"/>
      <c r="E482" s="46"/>
      <c r="G482" s="46"/>
      <c r="I482" s="46"/>
      <c r="K482" s="46"/>
      <c r="M482" s="46"/>
      <c r="O482" s="46"/>
      <c r="Q482" s="46"/>
      <c r="S482" s="46"/>
      <c r="U482" s="46"/>
      <c r="W482" s="46"/>
      <c r="Y482" s="46"/>
      <c r="AA482" s="46"/>
      <c r="AC482" s="46"/>
      <c r="AE482" s="46"/>
      <c r="AG482" s="46"/>
      <c r="AI482" s="46"/>
      <c r="AK482" s="46"/>
    </row>
    <row r="483" spans="4:37" x14ac:dyDescent="0.2">
      <c r="D483" s="46"/>
      <c r="E483" s="46"/>
      <c r="G483" s="46"/>
      <c r="I483" s="46"/>
      <c r="K483" s="46"/>
      <c r="M483" s="46"/>
      <c r="O483" s="46"/>
      <c r="Q483" s="46"/>
      <c r="S483" s="46"/>
      <c r="U483" s="46"/>
      <c r="W483" s="46"/>
      <c r="Y483" s="46"/>
      <c r="AA483" s="46"/>
      <c r="AC483" s="46"/>
      <c r="AE483" s="46"/>
      <c r="AG483" s="46"/>
      <c r="AI483" s="46"/>
      <c r="AK483" s="46"/>
    </row>
    <row r="484" spans="4:37" x14ac:dyDescent="0.2">
      <c r="D484" s="46"/>
      <c r="E484" s="46"/>
      <c r="G484" s="46"/>
      <c r="I484" s="46"/>
      <c r="K484" s="46"/>
      <c r="M484" s="46"/>
      <c r="O484" s="46"/>
      <c r="Q484" s="46"/>
      <c r="S484" s="46"/>
      <c r="U484" s="46"/>
      <c r="W484" s="46"/>
      <c r="Y484" s="46"/>
      <c r="AA484" s="46"/>
      <c r="AC484" s="46"/>
      <c r="AE484" s="46"/>
      <c r="AG484" s="46"/>
      <c r="AI484" s="46"/>
      <c r="AK484" s="46"/>
    </row>
    <row r="485" spans="4:37" x14ac:dyDescent="0.2">
      <c r="D485" s="46"/>
      <c r="E485" s="46"/>
      <c r="G485" s="46"/>
      <c r="I485" s="46"/>
      <c r="K485" s="46"/>
      <c r="M485" s="46"/>
      <c r="O485" s="46"/>
      <c r="Q485" s="46"/>
      <c r="S485" s="46"/>
      <c r="U485" s="46"/>
      <c r="W485" s="46"/>
      <c r="Y485" s="46"/>
      <c r="AA485" s="46"/>
      <c r="AC485" s="46"/>
      <c r="AE485" s="46"/>
      <c r="AG485" s="46"/>
      <c r="AI485" s="46"/>
      <c r="AK485" s="46"/>
    </row>
    <row r="486" spans="4:37" x14ac:dyDescent="0.2">
      <c r="D486" s="46"/>
      <c r="E486" s="46"/>
      <c r="G486" s="46"/>
      <c r="I486" s="46"/>
      <c r="K486" s="46"/>
      <c r="M486" s="46"/>
      <c r="O486" s="46"/>
      <c r="Q486" s="46"/>
      <c r="S486" s="46"/>
      <c r="U486" s="46"/>
      <c r="W486" s="46"/>
      <c r="Y486" s="46"/>
      <c r="AA486" s="46"/>
      <c r="AC486" s="46"/>
      <c r="AE486" s="46"/>
      <c r="AG486" s="46"/>
      <c r="AI486" s="46"/>
      <c r="AK486" s="46"/>
    </row>
    <row r="487" spans="4:37" x14ac:dyDescent="0.2">
      <c r="D487" s="46"/>
      <c r="E487" s="46"/>
      <c r="G487" s="46"/>
      <c r="I487" s="46"/>
      <c r="K487" s="46"/>
      <c r="M487" s="46"/>
      <c r="O487" s="46"/>
      <c r="Q487" s="46"/>
      <c r="S487" s="46"/>
      <c r="U487" s="46"/>
      <c r="W487" s="46"/>
      <c r="Y487" s="46"/>
      <c r="AA487" s="46"/>
      <c r="AC487" s="46"/>
      <c r="AE487" s="46"/>
      <c r="AG487" s="46"/>
      <c r="AI487" s="46"/>
      <c r="AK487" s="46"/>
    </row>
    <row r="488" spans="4:37" x14ac:dyDescent="0.2">
      <c r="D488" s="46"/>
      <c r="E488" s="46"/>
      <c r="G488" s="46"/>
      <c r="I488" s="46"/>
      <c r="K488" s="46"/>
      <c r="M488" s="46"/>
      <c r="O488" s="46"/>
      <c r="Q488" s="46"/>
      <c r="S488" s="46"/>
      <c r="U488" s="46"/>
      <c r="W488" s="46"/>
      <c r="Y488" s="46"/>
      <c r="AA488" s="46"/>
      <c r="AC488" s="46"/>
      <c r="AE488" s="46"/>
      <c r="AG488" s="46"/>
      <c r="AI488" s="46"/>
      <c r="AK488" s="46"/>
    </row>
    <row r="489" spans="4:37" x14ac:dyDescent="0.2">
      <c r="D489" s="46"/>
      <c r="E489" s="46"/>
      <c r="G489" s="46"/>
      <c r="I489" s="46"/>
      <c r="K489" s="46"/>
      <c r="M489" s="46"/>
      <c r="O489" s="46"/>
      <c r="Q489" s="46"/>
      <c r="S489" s="46"/>
      <c r="U489" s="46"/>
      <c r="W489" s="46"/>
      <c r="Y489" s="46"/>
      <c r="AA489" s="46"/>
      <c r="AC489" s="46"/>
      <c r="AE489" s="46"/>
      <c r="AG489" s="46"/>
      <c r="AI489" s="46"/>
      <c r="AK489" s="46"/>
    </row>
    <row r="490" spans="4:37" x14ac:dyDescent="0.2">
      <c r="D490" s="46"/>
      <c r="E490" s="46"/>
      <c r="G490" s="46"/>
      <c r="I490" s="46"/>
      <c r="K490" s="46"/>
      <c r="M490" s="46"/>
      <c r="O490" s="46"/>
      <c r="Q490" s="46"/>
      <c r="S490" s="46"/>
      <c r="U490" s="46"/>
      <c r="W490" s="46"/>
      <c r="Y490" s="46"/>
      <c r="AA490" s="46"/>
      <c r="AC490" s="46"/>
      <c r="AE490" s="46"/>
      <c r="AG490" s="46"/>
      <c r="AI490" s="46"/>
      <c r="AK490" s="46"/>
    </row>
    <row r="491" spans="4:37" x14ac:dyDescent="0.2">
      <c r="D491" s="46"/>
      <c r="E491" s="46"/>
      <c r="G491" s="46"/>
      <c r="I491" s="46"/>
      <c r="K491" s="46"/>
      <c r="M491" s="46"/>
      <c r="O491" s="46"/>
      <c r="Q491" s="46"/>
      <c r="S491" s="46"/>
      <c r="U491" s="46"/>
      <c r="W491" s="46"/>
      <c r="Y491" s="46"/>
      <c r="AA491" s="46"/>
      <c r="AC491" s="46"/>
      <c r="AE491" s="46"/>
      <c r="AG491" s="46"/>
      <c r="AI491" s="46"/>
      <c r="AK491" s="46"/>
    </row>
    <row r="492" spans="4:37" x14ac:dyDescent="0.2">
      <c r="D492" s="46"/>
      <c r="E492" s="46"/>
      <c r="G492" s="46"/>
      <c r="I492" s="46"/>
      <c r="K492" s="46"/>
      <c r="M492" s="46"/>
      <c r="O492" s="46"/>
      <c r="Q492" s="46"/>
      <c r="S492" s="46"/>
      <c r="U492" s="46"/>
      <c r="W492" s="46"/>
      <c r="Y492" s="46"/>
      <c r="AA492" s="46"/>
      <c r="AC492" s="46"/>
      <c r="AE492" s="46"/>
      <c r="AG492" s="46"/>
      <c r="AI492" s="46"/>
      <c r="AK492" s="46"/>
    </row>
    <row r="493" spans="4:37" x14ac:dyDescent="0.2">
      <c r="D493" s="46"/>
      <c r="E493" s="46"/>
      <c r="G493" s="46"/>
      <c r="I493" s="46"/>
      <c r="K493" s="46"/>
      <c r="M493" s="46"/>
      <c r="O493" s="46"/>
      <c r="Q493" s="46"/>
      <c r="S493" s="46"/>
      <c r="U493" s="46"/>
      <c r="W493" s="46"/>
      <c r="Y493" s="46"/>
      <c r="AA493" s="46"/>
      <c r="AC493" s="46"/>
      <c r="AE493" s="46"/>
      <c r="AG493" s="46"/>
      <c r="AI493" s="46"/>
      <c r="AK493" s="46"/>
    </row>
    <row r="494" spans="4:37" x14ac:dyDescent="0.2">
      <c r="D494" s="46"/>
      <c r="E494" s="46"/>
      <c r="G494" s="46"/>
      <c r="I494" s="46"/>
      <c r="K494" s="46"/>
      <c r="M494" s="46"/>
      <c r="O494" s="46"/>
      <c r="Q494" s="46"/>
      <c r="S494" s="46"/>
      <c r="U494" s="46"/>
      <c r="W494" s="46"/>
      <c r="Y494" s="46"/>
      <c r="AA494" s="46"/>
      <c r="AC494" s="46"/>
      <c r="AE494" s="46"/>
      <c r="AG494" s="46"/>
      <c r="AI494" s="46"/>
      <c r="AK494" s="46"/>
    </row>
    <row r="495" spans="4:37" x14ac:dyDescent="0.2">
      <c r="D495" s="46"/>
      <c r="E495" s="46"/>
      <c r="G495" s="46"/>
      <c r="I495" s="46"/>
      <c r="K495" s="46"/>
      <c r="M495" s="46"/>
      <c r="O495" s="46"/>
      <c r="Q495" s="46"/>
      <c r="S495" s="46"/>
      <c r="U495" s="46"/>
      <c r="W495" s="46"/>
      <c r="Y495" s="46"/>
      <c r="AA495" s="46"/>
      <c r="AC495" s="46"/>
      <c r="AE495" s="46"/>
      <c r="AG495" s="46"/>
      <c r="AI495" s="46"/>
      <c r="AK495" s="46"/>
    </row>
    <row r="496" spans="4:37" x14ac:dyDescent="0.2">
      <c r="D496" s="46"/>
      <c r="E496" s="46"/>
      <c r="G496" s="46"/>
      <c r="I496" s="46"/>
      <c r="K496" s="46"/>
      <c r="M496" s="46"/>
      <c r="O496" s="46"/>
      <c r="Q496" s="46"/>
      <c r="S496" s="46"/>
      <c r="U496" s="46"/>
      <c r="W496" s="46"/>
      <c r="Y496" s="46"/>
      <c r="AA496" s="46"/>
      <c r="AC496" s="46"/>
      <c r="AE496" s="46"/>
      <c r="AG496" s="46"/>
      <c r="AI496" s="46"/>
      <c r="AK496" s="46"/>
    </row>
    <row r="497" spans="4:37" x14ac:dyDescent="0.2">
      <c r="D497" s="46"/>
      <c r="E497" s="46"/>
      <c r="G497" s="46"/>
      <c r="I497" s="46"/>
      <c r="K497" s="46"/>
      <c r="M497" s="46"/>
      <c r="O497" s="46"/>
      <c r="Q497" s="46"/>
      <c r="S497" s="46"/>
      <c r="U497" s="46"/>
      <c r="W497" s="46"/>
      <c r="Y497" s="46"/>
      <c r="AA497" s="46"/>
      <c r="AC497" s="46"/>
      <c r="AE497" s="46"/>
      <c r="AG497" s="46"/>
      <c r="AI497" s="46"/>
      <c r="AK497" s="46"/>
    </row>
    <row r="498" spans="4:37" x14ac:dyDescent="0.2">
      <c r="D498" s="46"/>
      <c r="E498" s="46"/>
      <c r="G498" s="46"/>
      <c r="I498" s="46"/>
      <c r="K498" s="46"/>
      <c r="M498" s="46"/>
      <c r="O498" s="46"/>
      <c r="Q498" s="46"/>
      <c r="S498" s="46"/>
      <c r="U498" s="46"/>
      <c r="W498" s="46"/>
      <c r="Y498" s="46"/>
      <c r="AA498" s="46"/>
      <c r="AC498" s="46"/>
      <c r="AE498" s="46"/>
      <c r="AG498" s="46"/>
      <c r="AI498" s="46"/>
      <c r="AK498" s="46"/>
    </row>
    <row r="499" spans="4:37" x14ac:dyDescent="0.2">
      <c r="D499" s="46"/>
      <c r="E499" s="46"/>
      <c r="G499" s="46"/>
      <c r="I499" s="46"/>
      <c r="K499" s="46"/>
      <c r="M499" s="46"/>
      <c r="O499" s="46"/>
      <c r="Q499" s="46"/>
      <c r="S499" s="46"/>
      <c r="U499" s="46"/>
      <c r="W499" s="46"/>
      <c r="Y499" s="46"/>
      <c r="AA499" s="46"/>
      <c r="AC499" s="46"/>
      <c r="AE499" s="46"/>
      <c r="AG499" s="46"/>
      <c r="AI499" s="46"/>
      <c r="AK499" s="46"/>
    </row>
    <row r="500" spans="4:37" x14ac:dyDescent="0.2">
      <c r="D500" s="46"/>
      <c r="E500" s="46"/>
      <c r="G500" s="46"/>
      <c r="I500" s="46"/>
      <c r="K500" s="46"/>
      <c r="M500" s="46"/>
      <c r="O500" s="46"/>
      <c r="Q500" s="46"/>
      <c r="S500" s="46"/>
      <c r="U500" s="46"/>
      <c r="W500" s="46"/>
      <c r="Y500" s="46"/>
      <c r="AA500" s="46"/>
      <c r="AC500" s="46"/>
      <c r="AE500" s="46"/>
      <c r="AG500" s="46"/>
      <c r="AI500" s="46"/>
      <c r="AK500" s="46"/>
    </row>
    <row r="501" spans="4:37" x14ac:dyDescent="0.2">
      <c r="D501" s="46"/>
      <c r="E501" s="46"/>
      <c r="G501" s="46"/>
      <c r="I501" s="46"/>
      <c r="K501" s="46"/>
      <c r="M501" s="46"/>
      <c r="O501" s="46"/>
      <c r="Q501" s="46"/>
      <c r="S501" s="46"/>
      <c r="U501" s="46"/>
      <c r="W501" s="46"/>
      <c r="Y501" s="46"/>
      <c r="AA501" s="46"/>
      <c r="AC501" s="46"/>
      <c r="AE501" s="46"/>
      <c r="AG501" s="46"/>
      <c r="AI501" s="46"/>
      <c r="AK501" s="46"/>
    </row>
    <row r="502" spans="4:37" x14ac:dyDescent="0.2">
      <c r="D502" s="46"/>
      <c r="E502" s="46"/>
      <c r="G502" s="46"/>
      <c r="I502" s="46"/>
      <c r="K502" s="46"/>
      <c r="M502" s="46"/>
      <c r="O502" s="46"/>
      <c r="Q502" s="46"/>
      <c r="S502" s="46"/>
      <c r="U502" s="46"/>
      <c r="W502" s="46"/>
      <c r="Y502" s="46"/>
      <c r="AA502" s="46"/>
      <c r="AC502" s="46"/>
      <c r="AE502" s="46"/>
      <c r="AG502" s="46"/>
      <c r="AI502" s="46"/>
      <c r="AK502" s="46"/>
    </row>
    <row r="503" spans="4:37" x14ac:dyDescent="0.2">
      <c r="D503" s="46"/>
      <c r="E503" s="46"/>
      <c r="G503" s="46"/>
      <c r="I503" s="46"/>
      <c r="K503" s="46"/>
      <c r="M503" s="46"/>
      <c r="O503" s="46"/>
      <c r="Q503" s="46"/>
      <c r="S503" s="46"/>
      <c r="U503" s="46"/>
      <c r="W503" s="46"/>
      <c r="Y503" s="46"/>
      <c r="AA503" s="46"/>
      <c r="AC503" s="46"/>
      <c r="AE503" s="46"/>
      <c r="AG503" s="46"/>
      <c r="AI503" s="46"/>
      <c r="AK503" s="46"/>
    </row>
    <row r="504" spans="4:37" x14ac:dyDescent="0.2">
      <c r="D504" s="46"/>
      <c r="E504" s="46"/>
      <c r="G504" s="46"/>
      <c r="I504" s="46"/>
      <c r="K504" s="46"/>
      <c r="M504" s="46"/>
      <c r="O504" s="46"/>
      <c r="Q504" s="46"/>
      <c r="S504" s="46"/>
      <c r="U504" s="46"/>
      <c r="W504" s="46"/>
      <c r="Y504" s="46"/>
      <c r="AA504" s="46"/>
      <c r="AC504" s="46"/>
      <c r="AE504" s="46"/>
      <c r="AG504" s="46"/>
      <c r="AI504" s="46"/>
      <c r="AK504" s="46"/>
    </row>
    <row r="505" spans="4:37" x14ac:dyDescent="0.2">
      <c r="D505" s="46"/>
      <c r="E505" s="46"/>
      <c r="G505" s="46"/>
      <c r="I505" s="46"/>
      <c r="K505" s="46"/>
      <c r="M505" s="46"/>
      <c r="O505" s="46"/>
      <c r="Q505" s="46"/>
      <c r="S505" s="46"/>
      <c r="U505" s="46"/>
      <c r="W505" s="46"/>
      <c r="Y505" s="46"/>
      <c r="AA505" s="46"/>
      <c r="AC505" s="46"/>
      <c r="AE505" s="46"/>
      <c r="AG505" s="46"/>
      <c r="AI505" s="46"/>
      <c r="AK505" s="46"/>
    </row>
    <row r="506" spans="4:37" x14ac:dyDescent="0.2">
      <c r="D506" s="46"/>
      <c r="E506" s="46"/>
      <c r="G506" s="46"/>
      <c r="I506" s="46"/>
      <c r="K506" s="46"/>
      <c r="M506" s="46"/>
      <c r="O506" s="46"/>
      <c r="Q506" s="46"/>
      <c r="S506" s="46"/>
      <c r="U506" s="46"/>
      <c r="W506" s="46"/>
      <c r="Y506" s="46"/>
      <c r="AA506" s="46"/>
      <c r="AC506" s="46"/>
      <c r="AE506" s="46"/>
      <c r="AG506" s="46"/>
      <c r="AI506" s="46"/>
      <c r="AK506" s="46"/>
    </row>
    <row r="507" spans="4:37" x14ac:dyDescent="0.2">
      <c r="D507" s="46"/>
      <c r="E507" s="46"/>
      <c r="G507" s="46"/>
      <c r="I507" s="46"/>
      <c r="K507" s="46"/>
      <c r="M507" s="46"/>
      <c r="O507" s="46"/>
      <c r="Q507" s="46"/>
      <c r="S507" s="46"/>
      <c r="U507" s="46"/>
      <c r="W507" s="46"/>
      <c r="Y507" s="46"/>
      <c r="AA507" s="46"/>
      <c r="AC507" s="46"/>
      <c r="AE507" s="46"/>
      <c r="AG507" s="46"/>
      <c r="AI507" s="46"/>
      <c r="AK507" s="46"/>
    </row>
    <row r="508" spans="4:37" x14ac:dyDescent="0.2">
      <c r="D508" s="46"/>
      <c r="E508" s="46"/>
      <c r="G508" s="46"/>
      <c r="I508" s="46"/>
      <c r="K508" s="46"/>
      <c r="M508" s="46"/>
      <c r="O508" s="46"/>
      <c r="Q508" s="46"/>
      <c r="S508" s="46"/>
      <c r="U508" s="46"/>
      <c r="W508" s="46"/>
      <c r="Y508" s="46"/>
      <c r="AA508" s="46"/>
      <c r="AC508" s="46"/>
      <c r="AE508" s="46"/>
      <c r="AG508" s="46"/>
      <c r="AI508" s="46"/>
      <c r="AK508" s="46"/>
    </row>
    <row r="509" spans="4:37" x14ac:dyDescent="0.2">
      <c r="D509" s="46"/>
      <c r="E509" s="46"/>
      <c r="G509" s="46"/>
      <c r="I509" s="46"/>
      <c r="K509" s="46"/>
      <c r="M509" s="46"/>
      <c r="O509" s="46"/>
      <c r="Q509" s="46"/>
      <c r="S509" s="46"/>
      <c r="U509" s="46"/>
      <c r="W509" s="46"/>
      <c r="Y509" s="46"/>
      <c r="AA509" s="46"/>
      <c r="AC509" s="46"/>
      <c r="AE509" s="46"/>
      <c r="AG509" s="46"/>
      <c r="AI509" s="46"/>
      <c r="AK509" s="46"/>
    </row>
    <row r="510" spans="4:37" x14ac:dyDescent="0.2">
      <c r="D510" s="46"/>
      <c r="E510" s="46"/>
      <c r="G510" s="46"/>
      <c r="I510" s="46"/>
      <c r="K510" s="46"/>
      <c r="M510" s="46"/>
      <c r="O510" s="46"/>
      <c r="Q510" s="46"/>
      <c r="S510" s="46"/>
      <c r="U510" s="46"/>
      <c r="W510" s="46"/>
      <c r="Y510" s="46"/>
      <c r="AA510" s="46"/>
      <c r="AC510" s="46"/>
      <c r="AE510" s="46"/>
      <c r="AG510" s="46"/>
      <c r="AI510" s="46"/>
      <c r="AK510" s="46"/>
    </row>
    <row r="511" spans="4:37" x14ac:dyDescent="0.2">
      <c r="D511" s="46"/>
      <c r="E511" s="46"/>
      <c r="G511" s="46"/>
      <c r="I511" s="46"/>
      <c r="K511" s="46"/>
      <c r="M511" s="46"/>
      <c r="O511" s="46"/>
      <c r="Q511" s="46"/>
      <c r="S511" s="46"/>
      <c r="U511" s="46"/>
      <c r="W511" s="46"/>
      <c r="Y511" s="46"/>
      <c r="AA511" s="46"/>
      <c r="AC511" s="46"/>
      <c r="AE511" s="46"/>
      <c r="AG511" s="46"/>
      <c r="AI511" s="46"/>
      <c r="AK511" s="46"/>
    </row>
    <row r="512" spans="4:37" x14ac:dyDescent="0.2">
      <c r="D512" s="46"/>
      <c r="E512" s="46"/>
      <c r="G512" s="46"/>
      <c r="I512" s="46"/>
      <c r="K512" s="46"/>
      <c r="M512" s="46"/>
      <c r="O512" s="46"/>
      <c r="Q512" s="46"/>
      <c r="S512" s="46"/>
      <c r="U512" s="46"/>
      <c r="W512" s="46"/>
      <c r="Y512" s="46"/>
      <c r="AA512" s="46"/>
      <c r="AC512" s="46"/>
      <c r="AE512" s="46"/>
      <c r="AG512" s="46"/>
      <c r="AI512" s="46"/>
      <c r="AK512" s="46"/>
    </row>
    <row r="513" spans="4:37" x14ac:dyDescent="0.2">
      <c r="D513" s="46"/>
      <c r="E513" s="46"/>
      <c r="G513" s="46"/>
      <c r="I513" s="46"/>
      <c r="K513" s="46"/>
      <c r="M513" s="46"/>
      <c r="O513" s="46"/>
      <c r="Q513" s="46"/>
      <c r="S513" s="46"/>
      <c r="U513" s="46"/>
      <c r="W513" s="46"/>
      <c r="Y513" s="46"/>
      <c r="AA513" s="46"/>
      <c r="AC513" s="46"/>
      <c r="AE513" s="46"/>
      <c r="AG513" s="46"/>
      <c r="AI513" s="46"/>
      <c r="AK513" s="46"/>
    </row>
    <row r="514" spans="4:37" x14ac:dyDescent="0.2">
      <c r="D514" s="46"/>
      <c r="E514" s="46"/>
      <c r="G514" s="46"/>
      <c r="I514" s="46"/>
      <c r="K514" s="46"/>
      <c r="M514" s="46"/>
      <c r="O514" s="46"/>
      <c r="Q514" s="46"/>
      <c r="S514" s="46"/>
      <c r="U514" s="46"/>
      <c r="W514" s="46"/>
      <c r="Y514" s="46"/>
      <c r="AA514" s="46"/>
      <c r="AC514" s="46"/>
      <c r="AE514" s="46"/>
      <c r="AG514" s="46"/>
      <c r="AI514" s="46"/>
      <c r="AK514" s="46"/>
    </row>
    <row r="515" spans="4:37" x14ac:dyDescent="0.2">
      <c r="D515" s="46"/>
      <c r="E515" s="46"/>
      <c r="G515" s="46"/>
      <c r="I515" s="46"/>
      <c r="K515" s="46"/>
      <c r="M515" s="46"/>
      <c r="O515" s="46"/>
      <c r="Q515" s="46"/>
      <c r="S515" s="46"/>
      <c r="U515" s="46"/>
      <c r="W515" s="46"/>
      <c r="Y515" s="46"/>
      <c r="AA515" s="46"/>
      <c r="AC515" s="46"/>
      <c r="AE515" s="46"/>
      <c r="AG515" s="46"/>
      <c r="AI515" s="46"/>
      <c r="AK515" s="46"/>
    </row>
    <row r="516" spans="4:37" x14ac:dyDescent="0.2">
      <c r="D516" s="46"/>
      <c r="E516" s="46"/>
      <c r="G516" s="46"/>
      <c r="I516" s="46"/>
      <c r="K516" s="46"/>
      <c r="M516" s="46"/>
      <c r="O516" s="46"/>
      <c r="Q516" s="46"/>
      <c r="S516" s="46"/>
      <c r="U516" s="46"/>
      <c r="W516" s="46"/>
      <c r="Y516" s="46"/>
      <c r="AA516" s="46"/>
      <c r="AC516" s="46"/>
      <c r="AE516" s="46"/>
      <c r="AG516" s="46"/>
      <c r="AI516" s="46"/>
      <c r="AK516" s="46"/>
    </row>
    <row r="517" spans="4:37" x14ac:dyDescent="0.2">
      <c r="D517" s="46"/>
      <c r="E517" s="46"/>
      <c r="G517" s="46"/>
      <c r="I517" s="46"/>
      <c r="K517" s="46"/>
      <c r="M517" s="46"/>
      <c r="O517" s="46"/>
      <c r="Q517" s="46"/>
      <c r="S517" s="46"/>
      <c r="U517" s="46"/>
      <c r="W517" s="46"/>
      <c r="Y517" s="46"/>
      <c r="AA517" s="46"/>
      <c r="AC517" s="46"/>
      <c r="AE517" s="46"/>
      <c r="AG517" s="46"/>
      <c r="AI517" s="46"/>
      <c r="AK517" s="46"/>
    </row>
    <row r="518" spans="4:37" x14ac:dyDescent="0.2">
      <c r="D518" s="46"/>
      <c r="E518" s="46"/>
      <c r="G518" s="46"/>
      <c r="I518" s="46"/>
      <c r="K518" s="46"/>
      <c r="M518" s="46"/>
      <c r="O518" s="46"/>
      <c r="Q518" s="46"/>
      <c r="S518" s="46"/>
      <c r="U518" s="46"/>
      <c r="W518" s="46"/>
      <c r="Y518" s="46"/>
      <c r="AA518" s="46"/>
      <c r="AC518" s="46"/>
      <c r="AE518" s="46"/>
      <c r="AG518" s="46"/>
      <c r="AI518" s="46"/>
      <c r="AK518" s="46"/>
    </row>
    <row r="519" spans="4:37" x14ac:dyDescent="0.2">
      <c r="D519" s="46"/>
      <c r="E519" s="46"/>
      <c r="G519" s="46"/>
      <c r="I519" s="46"/>
      <c r="K519" s="46"/>
      <c r="M519" s="46"/>
      <c r="O519" s="46"/>
      <c r="Q519" s="46"/>
      <c r="S519" s="46"/>
      <c r="U519" s="46"/>
      <c r="W519" s="46"/>
      <c r="Y519" s="46"/>
      <c r="AA519" s="46"/>
      <c r="AC519" s="46"/>
      <c r="AE519" s="46"/>
      <c r="AG519" s="46"/>
      <c r="AI519" s="46"/>
      <c r="AK519" s="46"/>
    </row>
    <row r="520" spans="4:37" x14ac:dyDescent="0.2">
      <c r="D520" s="46"/>
      <c r="E520" s="46"/>
      <c r="G520" s="46"/>
      <c r="I520" s="46"/>
      <c r="K520" s="46"/>
      <c r="M520" s="46"/>
      <c r="O520" s="46"/>
      <c r="Q520" s="46"/>
      <c r="S520" s="46"/>
      <c r="U520" s="46"/>
      <c r="W520" s="46"/>
      <c r="Y520" s="46"/>
      <c r="AA520" s="46"/>
      <c r="AC520" s="46"/>
      <c r="AE520" s="46"/>
      <c r="AG520" s="46"/>
      <c r="AI520" s="46"/>
      <c r="AK520" s="46"/>
    </row>
    <row r="521" spans="4:37" x14ac:dyDescent="0.2">
      <c r="D521" s="46"/>
      <c r="E521" s="46"/>
      <c r="G521" s="46"/>
      <c r="I521" s="46"/>
      <c r="K521" s="46"/>
      <c r="M521" s="46"/>
      <c r="O521" s="46"/>
      <c r="Q521" s="46"/>
      <c r="S521" s="46"/>
      <c r="U521" s="46"/>
      <c r="W521" s="46"/>
      <c r="Y521" s="46"/>
      <c r="AA521" s="46"/>
      <c r="AC521" s="46"/>
      <c r="AE521" s="46"/>
      <c r="AG521" s="46"/>
      <c r="AI521" s="46"/>
      <c r="AK521" s="46"/>
    </row>
    <row r="522" spans="4:37" x14ac:dyDescent="0.2">
      <c r="D522" s="46"/>
      <c r="E522" s="46"/>
      <c r="G522" s="46"/>
      <c r="I522" s="46"/>
      <c r="K522" s="46"/>
      <c r="M522" s="46"/>
      <c r="O522" s="46"/>
      <c r="Q522" s="46"/>
      <c r="S522" s="46"/>
      <c r="U522" s="46"/>
      <c r="W522" s="46"/>
      <c r="Y522" s="46"/>
      <c r="AA522" s="46"/>
      <c r="AC522" s="46"/>
      <c r="AE522" s="46"/>
      <c r="AG522" s="46"/>
      <c r="AI522" s="46"/>
      <c r="AK522" s="46"/>
    </row>
    <row r="523" spans="4:37" x14ac:dyDescent="0.2">
      <c r="D523" s="46"/>
      <c r="E523" s="46"/>
      <c r="G523" s="46"/>
      <c r="I523" s="46"/>
      <c r="K523" s="46"/>
      <c r="M523" s="46"/>
      <c r="O523" s="46"/>
      <c r="Q523" s="46"/>
      <c r="S523" s="46"/>
      <c r="U523" s="46"/>
      <c r="W523" s="46"/>
      <c r="Y523" s="46"/>
      <c r="AA523" s="46"/>
      <c r="AC523" s="46"/>
      <c r="AE523" s="46"/>
      <c r="AG523" s="46"/>
      <c r="AI523" s="46"/>
      <c r="AK523" s="46"/>
    </row>
    <row r="524" spans="4:37" x14ac:dyDescent="0.2">
      <c r="D524" s="46"/>
      <c r="E524" s="46"/>
      <c r="G524" s="46"/>
      <c r="I524" s="46"/>
      <c r="K524" s="46"/>
      <c r="M524" s="46"/>
      <c r="O524" s="46"/>
      <c r="Q524" s="46"/>
      <c r="S524" s="46"/>
      <c r="U524" s="46"/>
      <c r="W524" s="46"/>
      <c r="Y524" s="46"/>
      <c r="AA524" s="46"/>
      <c r="AC524" s="46"/>
      <c r="AE524" s="46"/>
      <c r="AG524" s="46"/>
      <c r="AI524" s="46"/>
      <c r="AK524" s="46"/>
    </row>
    <row r="525" spans="4:37" x14ac:dyDescent="0.2">
      <c r="D525" s="46"/>
      <c r="E525" s="46"/>
      <c r="G525" s="46"/>
      <c r="I525" s="46"/>
      <c r="K525" s="46"/>
      <c r="M525" s="46"/>
      <c r="O525" s="46"/>
      <c r="Q525" s="46"/>
      <c r="S525" s="46"/>
      <c r="U525" s="46"/>
      <c r="W525" s="46"/>
      <c r="Y525" s="46"/>
      <c r="AA525" s="46"/>
      <c r="AC525" s="46"/>
      <c r="AE525" s="46"/>
      <c r="AG525" s="46"/>
      <c r="AI525" s="46"/>
      <c r="AK525" s="46"/>
    </row>
    <row r="526" spans="4:37" x14ac:dyDescent="0.2">
      <c r="D526" s="46"/>
      <c r="E526" s="46"/>
      <c r="G526" s="46"/>
      <c r="I526" s="46"/>
      <c r="K526" s="46"/>
      <c r="M526" s="46"/>
      <c r="O526" s="46"/>
      <c r="Q526" s="46"/>
      <c r="S526" s="46"/>
      <c r="U526" s="46"/>
      <c r="W526" s="46"/>
      <c r="Y526" s="46"/>
      <c r="AA526" s="46"/>
      <c r="AC526" s="46"/>
      <c r="AE526" s="46"/>
      <c r="AG526" s="46"/>
      <c r="AI526" s="46"/>
      <c r="AK526" s="46"/>
    </row>
    <row r="527" spans="4:37" x14ac:dyDescent="0.2">
      <c r="D527" s="46"/>
      <c r="E527" s="46"/>
      <c r="G527" s="46"/>
      <c r="I527" s="46"/>
      <c r="K527" s="46"/>
      <c r="M527" s="46"/>
      <c r="O527" s="46"/>
      <c r="Q527" s="46"/>
      <c r="S527" s="46"/>
      <c r="U527" s="46"/>
      <c r="W527" s="46"/>
      <c r="Y527" s="46"/>
      <c r="AA527" s="46"/>
      <c r="AC527" s="46"/>
      <c r="AE527" s="46"/>
      <c r="AG527" s="46"/>
      <c r="AI527" s="46"/>
      <c r="AK527" s="46"/>
    </row>
    <row r="528" spans="4:37" x14ac:dyDescent="0.2">
      <c r="D528" s="46"/>
      <c r="E528" s="46"/>
      <c r="G528" s="46"/>
      <c r="I528" s="46"/>
      <c r="K528" s="46"/>
      <c r="M528" s="46"/>
      <c r="O528" s="46"/>
      <c r="Q528" s="46"/>
      <c r="S528" s="46"/>
      <c r="U528" s="46"/>
      <c r="W528" s="46"/>
      <c r="Y528" s="46"/>
      <c r="AA528" s="46"/>
      <c r="AC528" s="46"/>
      <c r="AE528" s="46"/>
      <c r="AG528" s="46"/>
      <c r="AI528" s="46"/>
      <c r="AK528" s="46"/>
    </row>
    <row r="529" spans="4:37" x14ac:dyDescent="0.2">
      <c r="D529" s="46"/>
      <c r="E529" s="46"/>
      <c r="G529" s="46"/>
      <c r="I529" s="46"/>
      <c r="K529" s="46"/>
      <c r="M529" s="46"/>
      <c r="O529" s="46"/>
      <c r="Q529" s="46"/>
      <c r="S529" s="46"/>
      <c r="U529" s="46"/>
      <c r="W529" s="46"/>
      <c r="Y529" s="46"/>
      <c r="AA529" s="46"/>
      <c r="AC529" s="46"/>
      <c r="AE529" s="46"/>
      <c r="AG529" s="46"/>
      <c r="AI529" s="46"/>
      <c r="AK529" s="46"/>
    </row>
    <row r="530" spans="4:37" x14ac:dyDescent="0.2">
      <c r="D530" s="46"/>
      <c r="E530" s="46"/>
      <c r="G530" s="46"/>
      <c r="I530" s="46"/>
      <c r="K530" s="46"/>
      <c r="M530" s="46"/>
      <c r="O530" s="46"/>
      <c r="Q530" s="46"/>
      <c r="S530" s="46"/>
      <c r="U530" s="46"/>
      <c r="W530" s="46"/>
      <c r="Y530" s="46"/>
      <c r="AA530" s="46"/>
      <c r="AC530" s="46"/>
      <c r="AE530" s="46"/>
      <c r="AG530" s="46"/>
      <c r="AI530" s="46"/>
      <c r="AK530" s="46"/>
    </row>
    <row r="531" spans="4:37" x14ac:dyDescent="0.2">
      <c r="D531" s="46"/>
      <c r="E531" s="46"/>
      <c r="G531" s="46"/>
      <c r="I531" s="46"/>
      <c r="K531" s="46"/>
      <c r="M531" s="46"/>
      <c r="O531" s="46"/>
      <c r="Q531" s="46"/>
      <c r="S531" s="46"/>
      <c r="U531" s="46"/>
      <c r="W531" s="46"/>
      <c r="Y531" s="46"/>
      <c r="AA531" s="46"/>
      <c r="AC531" s="46"/>
      <c r="AE531" s="46"/>
      <c r="AG531" s="46"/>
      <c r="AI531" s="46"/>
      <c r="AK531" s="46"/>
    </row>
    <row r="532" spans="4:37" x14ac:dyDescent="0.2">
      <c r="D532" s="46"/>
      <c r="E532" s="46"/>
      <c r="G532" s="46"/>
      <c r="I532" s="46"/>
      <c r="K532" s="46"/>
      <c r="M532" s="46"/>
      <c r="O532" s="46"/>
      <c r="Q532" s="46"/>
      <c r="S532" s="46"/>
      <c r="U532" s="46"/>
      <c r="W532" s="46"/>
      <c r="Y532" s="46"/>
      <c r="AA532" s="46"/>
      <c r="AC532" s="46"/>
      <c r="AE532" s="46"/>
      <c r="AG532" s="46"/>
      <c r="AI532" s="46"/>
      <c r="AK532" s="46"/>
    </row>
    <row r="533" spans="4:37" x14ac:dyDescent="0.2">
      <c r="D533" s="46"/>
      <c r="E533" s="46"/>
      <c r="G533" s="46"/>
      <c r="I533" s="46"/>
      <c r="K533" s="46"/>
      <c r="M533" s="46"/>
      <c r="O533" s="46"/>
      <c r="Q533" s="46"/>
      <c r="S533" s="46"/>
      <c r="U533" s="46"/>
      <c r="W533" s="46"/>
      <c r="Y533" s="46"/>
      <c r="AA533" s="46"/>
      <c r="AC533" s="46"/>
      <c r="AE533" s="46"/>
      <c r="AG533" s="46"/>
      <c r="AI533" s="46"/>
      <c r="AK533" s="46"/>
    </row>
    <row r="534" spans="4:37" x14ac:dyDescent="0.2">
      <c r="D534" s="46"/>
      <c r="E534" s="46"/>
      <c r="G534" s="46"/>
      <c r="I534" s="46"/>
      <c r="K534" s="46"/>
      <c r="M534" s="46"/>
      <c r="O534" s="46"/>
      <c r="Q534" s="46"/>
      <c r="S534" s="46"/>
      <c r="U534" s="46"/>
      <c r="W534" s="46"/>
      <c r="Y534" s="46"/>
      <c r="AA534" s="46"/>
      <c r="AC534" s="46"/>
      <c r="AE534" s="46"/>
      <c r="AG534" s="46"/>
      <c r="AI534" s="46"/>
      <c r="AK534" s="46"/>
    </row>
    <row r="535" spans="4:37" x14ac:dyDescent="0.2">
      <c r="D535" s="46"/>
      <c r="E535" s="46"/>
      <c r="G535" s="46"/>
      <c r="I535" s="46"/>
      <c r="K535" s="46"/>
      <c r="M535" s="46"/>
      <c r="O535" s="46"/>
      <c r="Q535" s="46"/>
      <c r="S535" s="46"/>
      <c r="U535" s="46"/>
      <c r="W535" s="46"/>
      <c r="Y535" s="46"/>
      <c r="AA535" s="46"/>
      <c r="AC535" s="46"/>
      <c r="AE535" s="46"/>
      <c r="AG535" s="46"/>
      <c r="AI535" s="46"/>
      <c r="AK535" s="46"/>
    </row>
    <row r="536" spans="4:37" x14ac:dyDescent="0.2">
      <c r="D536" s="46"/>
      <c r="E536" s="46"/>
      <c r="G536" s="46"/>
      <c r="I536" s="46"/>
      <c r="K536" s="46"/>
      <c r="M536" s="46"/>
      <c r="O536" s="46"/>
      <c r="Q536" s="46"/>
      <c r="S536" s="46"/>
      <c r="U536" s="46"/>
      <c r="W536" s="46"/>
      <c r="Y536" s="46"/>
      <c r="AA536" s="46"/>
      <c r="AC536" s="46"/>
      <c r="AE536" s="46"/>
      <c r="AG536" s="46"/>
      <c r="AI536" s="46"/>
      <c r="AK536" s="46"/>
    </row>
    <row r="537" spans="4:37" x14ac:dyDescent="0.2">
      <c r="D537" s="46"/>
      <c r="E537" s="46"/>
      <c r="G537" s="46"/>
      <c r="I537" s="46"/>
      <c r="K537" s="46"/>
      <c r="M537" s="46"/>
      <c r="O537" s="46"/>
      <c r="Q537" s="46"/>
      <c r="S537" s="46"/>
      <c r="U537" s="46"/>
      <c r="W537" s="46"/>
      <c r="Y537" s="46"/>
      <c r="AA537" s="46"/>
      <c r="AC537" s="46"/>
      <c r="AE537" s="46"/>
      <c r="AG537" s="46"/>
      <c r="AI537" s="46"/>
      <c r="AK537" s="46"/>
    </row>
    <row r="538" spans="4:37" x14ac:dyDescent="0.2">
      <c r="D538" s="46"/>
      <c r="E538" s="46"/>
      <c r="G538" s="46"/>
      <c r="I538" s="46"/>
      <c r="K538" s="46"/>
      <c r="M538" s="46"/>
      <c r="O538" s="46"/>
      <c r="Q538" s="46"/>
      <c r="S538" s="46"/>
      <c r="U538" s="46"/>
      <c r="W538" s="46"/>
      <c r="Y538" s="46"/>
      <c r="AA538" s="46"/>
      <c r="AC538" s="46"/>
      <c r="AE538" s="46"/>
      <c r="AG538" s="46"/>
      <c r="AI538" s="46"/>
      <c r="AK538" s="46"/>
    </row>
    <row r="539" spans="4:37" x14ac:dyDescent="0.2">
      <c r="D539" s="46"/>
      <c r="E539" s="46"/>
      <c r="G539" s="46"/>
      <c r="I539" s="46"/>
      <c r="K539" s="46"/>
      <c r="M539" s="46"/>
      <c r="O539" s="46"/>
      <c r="Q539" s="46"/>
      <c r="S539" s="46"/>
      <c r="U539" s="46"/>
      <c r="W539" s="46"/>
      <c r="Y539" s="46"/>
      <c r="AA539" s="46"/>
      <c r="AC539" s="46"/>
      <c r="AE539" s="46"/>
      <c r="AG539" s="46"/>
      <c r="AI539" s="46"/>
      <c r="AK539" s="46"/>
    </row>
    <row r="540" spans="4:37" x14ac:dyDescent="0.2">
      <c r="D540" s="46"/>
      <c r="E540" s="46"/>
      <c r="G540" s="46"/>
      <c r="I540" s="46"/>
      <c r="K540" s="46"/>
      <c r="M540" s="46"/>
      <c r="O540" s="46"/>
      <c r="Q540" s="46"/>
      <c r="S540" s="46"/>
      <c r="U540" s="46"/>
      <c r="W540" s="46"/>
      <c r="Y540" s="46"/>
      <c r="AA540" s="46"/>
      <c r="AC540" s="46"/>
      <c r="AE540" s="46"/>
      <c r="AG540" s="46"/>
      <c r="AI540" s="46"/>
      <c r="AK540" s="46"/>
    </row>
    <row r="541" spans="4:37" x14ac:dyDescent="0.2">
      <c r="D541" s="46"/>
      <c r="E541" s="46"/>
      <c r="G541" s="46"/>
      <c r="I541" s="46"/>
      <c r="K541" s="46"/>
      <c r="M541" s="46"/>
      <c r="O541" s="46"/>
      <c r="Q541" s="46"/>
      <c r="S541" s="46"/>
      <c r="U541" s="46"/>
      <c r="W541" s="46"/>
      <c r="Y541" s="46"/>
      <c r="AA541" s="46"/>
      <c r="AC541" s="46"/>
      <c r="AE541" s="46"/>
      <c r="AG541" s="46"/>
      <c r="AI541" s="46"/>
      <c r="AK541" s="46"/>
    </row>
    <row r="542" spans="4:37" x14ac:dyDescent="0.2">
      <c r="D542" s="46"/>
      <c r="E542" s="46"/>
      <c r="G542" s="46"/>
      <c r="I542" s="46"/>
      <c r="K542" s="46"/>
      <c r="M542" s="46"/>
      <c r="O542" s="46"/>
      <c r="Q542" s="46"/>
      <c r="S542" s="46"/>
      <c r="U542" s="46"/>
      <c r="W542" s="46"/>
      <c r="Y542" s="46"/>
      <c r="AA542" s="46"/>
      <c r="AC542" s="46"/>
      <c r="AE542" s="46"/>
      <c r="AG542" s="46"/>
      <c r="AI542" s="46"/>
      <c r="AK542" s="46"/>
    </row>
    <row r="543" spans="4:37" x14ac:dyDescent="0.2">
      <c r="D543" s="46"/>
      <c r="E543" s="46"/>
      <c r="G543" s="46"/>
      <c r="I543" s="46"/>
      <c r="K543" s="46"/>
      <c r="M543" s="46"/>
      <c r="O543" s="46"/>
      <c r="Q543" s="46"/>
      <c r="S543" s="46"/>
      <c r="U543" s="46"/>
      <c r="W543" s="46"/>
      <c r="Y543" s="46"/>
      <c r="AA543" s="46"/>
      <c r="AC543" s="46"/>
      <c r="AE543" s="46"/>
      <c r="AG543" s="46"/>
      <c r="AI543" s="46"/>
      <c r="AK543" s="46"/>
    </row>
    <row r="544" spans="4:37" x14ac:dyDescent="0.2">
      <c r="D544" s="46"/>
      <c r="E544" s="46"/>
      <c r="G544" s="46"/>
      <c r="I544" s="46"/>
      <c r="K544" s="46"/>
      <c r="M544" s="46"/>
      <c r="O544" s="46"/>
      <c r="Q544" s="46"/>
      <c r="S544" s="46"/>
      <c r="U544" s="46"/>
      <c r="W544" s="46"/>
      <c r="Y544" s="46"/>
      <c r="AA544" s="46"/>
      <c r="AC544" s="46"/>
      <c r="AE544" s="46"/>
      <c r="AG544" s="46"/>
      <c r="AI544" s="46"/>
      <c r="AK544" s="46"/>
    </row>
    <row r="545" spans="4:37" x14ac:dyDescent="0.2">
      <c r="D545" s="46"/>
      <c r="E545" s="46"/>
      <c r="G545" s="46"/>
      <c r="I545" s="46"/>
      <c r="K545" s="46"/>
      <c r="M545" s="46"/>
      <c r="O545" s="46"/>
      <c r="Q545" s="46"/>
      <c r="S545" s="46"/>
      <c r="U545" s="46"/>
      <c r="W545" s="46"/>
      <c r="Y545" s="46"/>
      <c r="AA545" s="46"/>
      <c r="AC545" s="46"/>
      <c r="AE545" s="46"/>
      <c r="AG545" s="46"/>
      <c r="AI545" s="46"/>
      <c r="AK545" s="46"/>
    </row>
    <row r="546" spans="4:37" x14ac:dyDescent="0.2">
      <c r="D546" s="46"/>
      <c r="E546" s="46"/>
      <c r="G546" s="46"/>
      <c r="I546" s="46"/>
      <c r="K546" s="46"/>
      <c r="M546" s="46"/>
      <c r="O546" s="46"/>
      <c r="Q546" s="46"/>
      <c r="S546" s="46"/>
      <c r="U546" s="46"/>
      <c r="W546" s="46"/>
      <c r="Y546" s="46"/>
      <c r="AA546" s="46"/>
      <c r="AC546" s="46"/>
      <c r="AE546" s="46"/>
      <c r="AG546" s="46"/>
      <c r="AI546" s="46"/>
      <c r="AK546" s="46"/>
    </row>
    <row r="547" spans="4:37" x14ac:dyDescent="0.2">
      <c r="D547" s="46"/>
      <c r="E547" s="46"/>
      <c r="G547" s="46"/>
      <c r="I547" s="46"/>
      <c r="K547" s="46"/>
      <c r="M547" s="46"/>
      <c r="O547" s="46"/>
      <c r="Q547" s="46"/>
      <c r="S547" s="46"/>
      <c r="U547" s="46"/>
      <c r="W547" s="46"/>
      <c r="Y547" s="46"/>
      <c r="AA547" s="46"/>
      <c r="AC547" s="46"/>
      <c r="AE547" s="46"/>
      <c r="AG547" s="46"/>
      <c r="AI547" s="46"/>
      <c r="AK547" s="46"/>
    </row>
    <row r="548" spans="4:37" x14ac:dyDescent="0.2">
      <c r="D548" s="46"/>
      <c r="E548" s="46"/>
      <c r="G548" s="46"/>
      <c r="I548" s="46"/>
      <c r="K548" s="46"/>
      <c r="M548" s="46"/>
      <c r="O548" s="46"/>
      <c r="Q548" s="46"/>
      <c r="S548" s="46"/>
      <c r="U548" s="46"/>
      <c r="W548" s="46"/>
      <c r="Y548" s="46"/>
      <c r="AA548" s="46"/>
      <c r="AC548" s="46"/>
      <c r="AE548" s="46"/>
      <c r="AG548" s="46"/>
      <c r="AI548" s="46"/>
      <c r="AK548" s="46"/>
    </row>
    <row r="549" spans="4:37" x14ac:dyDescent="0.2">
      <c r="D549" s="46"/>
      <c r="E549" s="46"/>
      <c r="G549" s="46"/>
      <c r="I549" s="46"/>
      <c r="K549" s="46"/>
      <c r="M549" s="46"/>
      <c r="O549" s="46"/>
      <c r="Q549" s="46"/>
      <c r="S549" s="46"/>
      <c r="U549" s="46"/>
      <c r="W549" s="46"/>
      <c r="Y549" s="46"/>
      <c r="AA549" s="46"/>
      <c r="AC549" s="46"/>
      <c r="AE549" s="46"/>
      <c r="AG549" s="46"/>
      <c r="AI549" s="46"/>
      <c r="AK549" s="46"/>
    </row>
    <row r="550" spans="4:37" x14ac:dyDescent="0.2">
      <c r="D550" s="46"/>
      <c r="E550" s="46"/>
      <c r="G550" s="46"/>
      <c r="I550" s="46"/>
      <c r="K550" s="46"/>
      <c r="M550" s="46"/>
      <c r="O550" s="46"/>
      <c r="Q550" s="46"/>
      <c r="S550" s="46"/>
      <c r="U550" s="46"/>
      <c r="W550" s="46"/>
      <c r="Y550" s="46"/>
      <c r="AA550" s="46"/>
      <c r="AC550" s="46"/>
      <c r="AE550" s="46"/>
      <c r="AG550" s="46"/>
      <c r="AI550" s="46"/>
      <c r="AK550" s="46"/>
    </row>
    <row r="551" spans="4:37" x14ac:dyDescent="0.2">
      <c r="D551" s="46"/>
      <c r="E551" s="46"/>
      <c r="G551" s="46"/>
      <c r="I551" s="46"/>
      <c r="K551" s="46"/>
      <c r="M551" s="46"/>
      <c r="O551" s="46"/>
      <c r="Q551" s="46"/>
      <c r="S551" s="46"/>
      <c r="U551" s="46"/>
      <c r="W551" s="46"/>
      <c r="Y551" s="46"/>
      <c r="AA551" s="46"/>
      <c r="AC551" s="46"/>
      <c r="AE551" s="46"/>
      <c r="AG551" s="46"/>
      <c r="AI551" s="46"/>
      <c r="AK551" s="46"/>
    </row>
    <row r="552" spans="4:37" x14ac:dyDescent="0.2">
      <c r="D552" s="46"/>
      <c r="E552" s="46"/>
      <c r="G552" s="46"/>
      <c r="I552" s="46"/>
      <c r="K552" s="46"/>
      <c r="M552" s="46"/>
      <c r="O552" s="46"/>
      <c r="Q552" s="46"/>
      <c r="S552" s="46"/>
      <c r="U552" s="46"/>
      <c r="W552" s="46"/>
      <c r="Y552" s="46"/>
      <c r="AA552" s="46"/>
      <c r="AC552" s="46"/>
      <c r="AE552" s="46"/>
      <c r="AG552" s="46"/>
      <c r="AI552" s="46"/>
      <c r="AK552" s="46"/>
    </row>
    <row r="553" spans="4:37" x14ac:dyDescent="0.2">
      <c r="D553" s="46"/>
      <c r="E553" s="46"/>
      <c r="G553" s="46"/>
      <c r="I553" s="46"/>
      <c r="K553" s="46"/>
      <c r="M553" s="46"/>
      <c r="O553" s="46"/>
      <c r="Q553" s="46"/>
      <c r="S553" s="46"/>
      <c r="U553" s="46"/>
      <c r="W553" s="46"/>
      <c r="Y553" s="46"/>
      <c r="AA553" s="46"/>
      <c r="AC553" s="46"/>
      <c r="AE553" s="46"/>
      <c r="AG553" s="46"/>
      <c r="AI553" s="46"/>
      <c r="AK553" s="46"/>
    </row>
    <row r="554" spans="4:37" x14ac:dyDescent="0.2">
      <c r="D554" s="46"/>
      <c r="E554" s="46"/>
      <c r="G554" s="46"/>
      <c r="I554" s="46"/>
      <c r="K554" s="46"/>
      <c r="M554" s="46"/>
      <c r="O554" s="46"/>
      <c r="Q554" s="46"/>
      <c r="S554" s="46"/>
      <c r="U554" s="46"/>
      <c r="W554" s="46"/>
      <c r="Y554" s="46"/>
      <c r="AA554" s="46"/>
      <c r="AC554" s="46"/>
      <c r="AE554" s="46"/>
      <c r="AG554" s="46"/>
      <c r="AI554" s="46"/>
      <c r="AK554" s="46"/>
    </row>
    <row r="555" spans="4:37" x14ac:dyDescent="0.2">
      <c r="D555" s="46"/>
      <c r="E555" s="46"/>
      <c r="G555" s="46"/>
      <c r="I555" s="46"/>
      <c r="K555" s="46"/>
      <c r="M555" s="46"/>
      <c r="O555" s="46"/>
      <c r="Q555" s="46"/>
      <c r="S555" s="46"/>
      <c r="U555" s="46"/>
      <c r="W555" s="46"/>
      <c r="Y555" s="46"/>
      <c r="AA555" s="46"/>
      <c r="AC555" s="46"/>
      <c r="AE555" s="46"/>
      <c r="AG555" s="46"/>
      <c r="AI555" s="46"/>
      <c r="AK555" s="46"/>
    </row>
    <row r="556" spans="4:37" x14ac:dyDescent="0.2">
      <c r="D556" s="46"/>
      <c r="E556" s="46"/>
      <c r="G556" s="46"/>
      <c r="I556" s="46"/>
      <c r="K556" s="46"/>
      <c r="M556" s="46"/>
      <c r="O556" s="46"/>
      <c r="Q556" s="46"/>
      <c r="S556" s="46"/>
      <c r="U556" s="46"/>
      <c r="W556" s="46"/>
      <c r="Y556" s="46"/>
      <c r="AA556" s="46"/>
      <c r="AC556" s="46"/>
      <c r="AE556" s="46"/>
      <c r="AG556" s="46"/>
      <c r="AI556" s="46"/>
      <c r="AK556" s="46"/>
    </row>
    <row r="557" spans="4:37" x14ac:dyDescent="0.2">
      <c r="D557" s="46"/>
      <c r="E557" s="46"/>
      <c r="G557" s="46"/>
      <c r="I557" s="46"/>
      <c r="K557" s="46"/>
      <c r="M557" s="46"/>
      <c r="O557" s="46"/>
      <c r="Q557" s="46"/>
      <c r="S557" s="46"/>
      <c r="U557" s="46"/>
      <c r="W557" s="46"/>
      <c r="Y557" s="46"/>
      <c r="AA557" s="46"/>
      <c r="AC557" s="46"/>
      <c r="AE557" s="46"/>
      <c r="AG557" s="46"/>
      <c r="AI557" s="46"/>
      <c r="AK557" s="46"/>
    </row>
    <row r="558" spans="4:37" x14ac:dyDescent="0.2">
      <c r="D558" s="46"/>
      <c r="E558" s="46"/>
      <c r="G558" s="46"/>
      <c r="I558" s="46"/>
      <c r="K558" s="46"/>
      <c r="M558" s="46"/>
      <c r="O558" s="46"/>
      <c r="Q558" s="46"/>
      <c r="S558" s="46"/>
      <c r="U558" s="46"/>
      <c r="W558" s="46"/>
      <c r="Y558" s="46"/>
      <c r="AA558" s="46"/>
      <c r="AC558" s="46"/>
      <c r="AE558" s="46"/>
      <c r="AG558" s="46"/>
      <c r="AI558" s="46"/>
      <c r="AK558" s="46"/>
    </row>
    <row r="559" spans="4:37" x14ac:dyDescent="0.2">
      <c r="D559" s="46"/>
      <c r="E559" s="46"/>
      <c r="G559" s="46"/>
      <c r="I559" s="46"/>
      <c r="K559" s="46"/>
      <c r="M559" s="46"/>
      <c r="O559" s="46"/>
      <c r="Q559" s="46"/>
      <c r="S559" s="46"/>
      <c r="U559" s="46"/>
      <c r="W559" s="46"/>
      <c r="Y559" s="46"/>
      <c r="AA559" s="46"/>
      <c r="AC559" s="46"/>
      <c r="AE559" s="46"/>
      <c r="AG559" s="46"/>
      <c r="AI559" s="46"/>
      <c r="AK559" s="46"/>
    </row>
    <row r="560" spans="4:37" x14ac:dyDescent="0.2">
      <c r="D560" s="46"/>
      <c r="E560" s="46"/>
      <c r="G560" s="46"/>
      <c r="I560" s="46"/>
      <c r="K560" s="46"/>
      <c r="M560" s="46"/>
      <c r="O560" s="46"/>
      <c r="Q560" s="46"/>
      <c r="S560" s="46"/>
      <c r="U560" s="46"/>
      <c r="W560" s="46"/>
      <c r="Y560" s="46"/>
      <c r="AA560" s="46"/>
      <c r="AC560" s="46"/>
      <c r="AE560" s="46"/>
      <c r="AG560" s="46"/>
      <c r="AI560" s="46"/>
      <c r="AK560" s="46"/>
    </row>
    <row r="561" spans="4:37" x14ac:dyDescent="0.2">
      <c r="D561" s="46"/>
      <c r="E561" s="46"/>
      <c r="G561" s="46"/>
      <c r="I561" s="46"/>
      <c r="K561" s="46"/>
      <c r="M561" s="46"/>
      <c r="O561" s="46"/>
      <c r="Q561" s="46"/>
      <c r="S561" s="46"/>
      <c r="U561" s="46"/>
      <c r="W561" s="46"/>
      <c r="Y561" s="46"/>
      <c r="AA561" s="46"/>
      <c r="AC561" s="46"/>
      <c r="AE561" s="46"/>
      <c r="AG561" s="46"/>
      <c r="AI561" s="46"/>
      <c r="AK561" s="46"/>
    </row>
    <row r="562" spans="4:37" x14ac:dyDescent="0.2">
      <c r="D562" s="46"/>
      <c r="E562" s="46"/>
      <c r="G562" s="46"/>
      <c r="I562" s="46"/>
      <c r="K562" s="46"/>
      <c r="M562" s="46"/>
      <c r="O562" s="46"/>
      <c r="Q562" s="46"/>
      <c r="S562" s="46"/>
      <c r="U562" s="46"/>
      <c r="W562" s="46"/>
      <c r="Y562" s="46"/>
      <c r="AA562" s="46"/>
      <c r="AC562" s="46"/>
      <c r="AE562" s="46"/>
      <c r="AG562" s="46"/>
      <c r="AI562" s="46"/>
      <c r="AK562" s="46"/>
    </row>
    <row r="563" spans="4:37" x14ac:dyDescent="0.2">
      <c r="D563" s="46"/>
      <c r="E563" s="46"/>
      <c r="G563" s="46"/>
      <c r="I563" s="46"/>
      <c r="K563" s="46"/>
      <c r="M563" s="46"/>
      <c r="O563" s="46"/>
      <c r="Q563" s="46"/>
      <c r="S563" s="46"/>
      <c r="U563" s="46"/>
      <c r="W563" s="46"/>
      <c r="Y563" s="46"/>
      <c r="AA563" s="46"/>
      <c r="AC563" s="46"/>
      <c r="AE563" s="46"/>
      <c r="AG563" s="46"/>
      <c r="AI563" s="46"/>
      <c r="AK563" s="46"/>
    </row>
    <row r="564" spans="4:37" x14ac:dyDescent="0.2">
      <c r="D564" s="46"/>
      <c r="E564" s="46"/>
      <c r="G564" s="46"/>
      <c r="I564" s="46"/>
      <c r="K564" s="46"/>
      <c r="M564" s="46"/>
      <c r="O564" s="46"/>
      <c r="Q564" s="46"/>
      <c r="S564" s="46"/>
      <c r="U564" s="46"/>
      <c r="W564" s="46"/>
      <c r="Y564" s="46"/>
      <c r="AA564" s="46"/>
      <c r="AC564" s="46"/>
      <c r="AE564" s="46"/>
      <c r="AG564" s="46"/>
      <c r="AI564" s="46"/>
      <c r="AK564" s="46"/>
    </row>
    <row r="565" spans="4:37" x14ac:dyDescent="0.2">
      <c r="D565" s="46"/>
      <c r="E565" s="46"/>
      <c r="G565" s="46"/>
      <c r="I565" s="46"/>
      <c r="K565" s="46"/>
      <c r="M565" s="46"/>
      <c r="O565" s="46"/>
      <c r="Q565" s="46"/>
      <c r="S565" s="46"/>
      <c r="U565" s="46"/>
      <c r="W565" s="46"/>
      <c r="Y565" s="46"/>
      <c r="AA565" s="46"/>
      <c r="AC565" s="46"/>
      <c r="AE565" s="46"/>
      <c r="AG565" s="46"/>
      <c r="AI565" s="46"/>
      <c r="AK565" s="46"/>
    </row>
    <row r="566" spans="4:37" x14ac:dyDescent="0.2">
      <c r="D566" s="46"/>
      <c r="E566" s="46"/>
      <c r="G566" s="46"/>
      <c r="I566" s="46"/>
      <c r="K566" s="46"/>
      <c r="M566" s="46"/>
      <c r="O566" s="46"/>
      <c r="Q566" s="46"/>
      <c r="S566" s="46"/>
      <c r="U566" s="46"/>
      <c r="W566" s="46"/>
      <c r="Y566" s="46"/>
      <c r="AA566" s="46"/>
      <c r="AC566" s="46"/>
      <c r="AE566" s="46"/>
      <c r="AG566" s="46"/>
      <c r="AI566" s="46"/>
      <c r="AK566" s="46"/>
    </row>
    <row r="567" spans="4:37" x14ac:dyDescent="0.2">
      <c r="D567" s="46"/>
      <c r="E567" s="46"/>
      <c r="G567" s="46"/>
      <c r="I567" s="46"/>
      <c r="K567" s="46"/>
      <c r="M567" s="46"/>
      <c r="O567" s="46"/>
      <c r="Q567" s="46"/>
      <c r="S567" s="46"/>
      <c r="U567" s="46"/>
      <c r="W567" s="46"/>
      <c r="Y567" s="46"/>
      <c r="AA567" s="46"/>
      <c r="AC567" s="46"/>
      <c r="AE567" s="46"/>
      <c r="AG567" s="46"/>
      <c r="AI567" s="46"/>
      <c r="AK567" s="46"/>
    </row>
    <row r="568" spans="4:37" x14ac:dyDescent="0.2">
      <c r="D568" s="46"/>
      <c r="E568" s="46"/>
      <c r="G568" s="46"/>
      <c r="I568" s="46"/>
      <c r="K568" s="46"/>
      <c r="M568" s="46"/>
      <c r="O568" s="46"/>
      <c r="Q568" s="46"/>
      <c r="S568" s="46"/>
      <c r="U568" s="46"/>
      <c r="W568" s="46"/>
      <c r="Y568" s="46"/>
      <c r="AA568" s="46"/>
      <c r="AC568" s="46"/>
      <c r="AE568" s="46"/>
      <c r="AG568" s="46"/>
      <c r="AI568" s="46"/>
      <c r="AK568" s="46"/>
    </row>
    <row r="569" spans="4:37" x14ac:dyDescent="0.2">
      <c r="D569" s="46"/>
      <c r="E569" s="46"/>
      <c r="G569" s="46"/>
      <c r="I569" s="46"/>
      <c r="K569" s="46"/>
      <c r="M569" s="46"/>
      <c r="O569" s="46"/>
      <c r="Q569" s="46"/>
      <c r="S569" s="46"/>
      <c r="U569" s="46"/>
      <c r="W569" s="46"/>
      <c r="Y569" s="46"/>
      <c r="AA569" s="46"/>
      <c r="AC569" s="46"/>
      <c r="AE569" s="46"/>
      <c r="AG569" s="46"/>
      <c r="AI569" s="46"/>
      <c r="AK569" s="46"/>
    </row>
    <row r="570" spans="4:37" x14ac:dyDescent="0.2">
      <c r="D570" s="46"/>
      <c r="E570" s="46"/>
      <c r="G570" s="46"/>
      <c r="I570" s="46"/>
      <c r="K570" s="46"/>
      <c r="M570" s="46"/>
      <c r="O570" s="46"/>
      <c r="Q570" s="46"/>
      <c r="S570" s="46"/>
      <c r="U570" s="46"/>
      <c r="W570" s="46"/>
      <c r="Y570" s="46"/>
      <c r="AA570" s="46"/>
      <c r="AC570" s="46"/>
      <c r="AE570" s="46"/>
      <c r="AG570" s="46"/>
      <c r="AI570" s="46"/>
      <c r="AK570" s="46"/>
    </row>
    <row r="571" spans="4:37" x14ac:dyDescent="0.2">
      <c r="D571" s="46"/>
      <c r="E571" s="46"/>
      <c r="G571" s="46"/>
      <c r="I571" s="46"/>
      <c r="K571" s="46"/>
      <c r="M571" s="46"/>
      <c r="O571" s="46"/>
      <c r="Q571" s="46"/>
      <c r="S571" s="46"/>
      <c r="U571" s="46"/>
      <c r="W571" s="46"/>
      <c r="Y571" s="46"/>
      <c r="AA571" s="46"/>
      <c r="AC571" s="46"/>
      <c r="AE571" s="46"/>
      <c r="AG571" s="46"/>
      <c r="AI571" s="46"/>
      <c r="AK571" s="46"/>
    </row>
    <row r="572" spans="4:37" x14ac:dyDescent="0.2">
      <c r="D572" s="46"/>
      <c r="E572" s="46"/>
      <c r="G572" s="46"/>
      <c r="I572" s="46"/>
      <c r="K572" s="46"/>
      <c r="M572" s="46"/>
      <c r="O572" s="46"/>
      <c r="Q572" s="46"/>
      <c r="S572" s="46"/>
      <c r="U572" s="46"/>
      <c r="W572" s="46"/>
      <c r="Y572" s="46"/>
      <c r="AA572" s="46"/>
      <c r="AC572" s="46"/>
      <c r="AE572" s="46"/>
      <c r="AG572" s="46"/>
      <c r="AI572" s="46"/>
      <c r="AK572" s="46"/>
    </row>
    <row r="573" spans="4:37" x14ac:dyDescent="0.2">
      <c r="D573" s="46"/>
      <c r="E573" s="46"/>
      <c r="G573" s="46"/>
      <c r="I573" s="46"/>
      <c r="K573" s="46"/>
      <c r="M573" s="46"/>
      <c r="O573" s="46"/>
      <c r="Q573" s="46"/>
      <c r="S573" s="46"/>
      <c r="U573" s="46"/>
      <c r="W573" s="46"/>
      <c r="Y573" s="46"/>
      <c r="AA573" s="46"/>
      <c r="AC573" s="46"/>
      <c r="AE573" s="46"/>
      <c r="AG573" s="46"/>
      <c r="AI573" s="46"/>
      <c r="AK573" s="46"/>
    </row>
    <row r="574" spans="4:37" x14ac:dyDescent="0.2">
      <c r="D574" s="46"/>
      <c r="E574" s="46"/>
      <c r="G574" s="46"/>
      <c r="I574" s="46"/>
      <c r="K574" s="46"/>
      <c r="M574" s="46"/>
      <c r="O574" s="46"/>
      <c r="Q574" s="46"/>
      <c r="S574" s="46"/>
      <c r="U574" s="46"/>
      <c r="W574" s="46"/>
      <c r="Y574" s="46"/>
      <c r="AA574" s="46"/>
      <c r="AC574" s="46"/>
      <c r="AE574" s="46"/>
      <c r="AG574" s="46"/>
      <c r="AI574" s="46"/>
      <c r="AK574" s="46"/>
    </row>
    <row r="575" spans="4:37" x14ac:dyDescent="0.2">
      <c r="D575" s="46"/>
      <c r="E575" s="46"/>
      <c r="G575" s="46"/>
      <c r="I575" s="46"/>
      <c r="K575" s="46"/>
      <c r="M575" s="46"/>
      <c r="O575" s="46"/>
      <c r="Q575" s="46"/>
      <c r="S575" s="46"/>
      <c r="U575" s="46"/>
      <c r="W575" s="46"/>
      <c r="Y575" s="46"/>
      <c r="AA575" s="46"/>
      <c r="AC575" s="46"/>
      <c r="AE575" s="46"/>
      <c r="AG575" s="46"/>
      <c r="AI575" s="46"/>
      <c r="AK575" s="46"/>
    </row>
  </sheetData>
  <mergeCells count="71">
    <mergeCell ref="D5:E5"/>
    <mergeCell ref="AF5:AG5"/>
    <mergeCell ref="AH5:AI5"/>
    <mergeCell ref="R5:S5"/>
    <mergeCell ref="T5:U5"/>
    <mergeCell ref="V5:W5"/>
    <mergeCell ref="F5:G5"/>
    <mergeCell ref="H5:I5"/>
    <mergeCell ref="N5:O5"/>
    <mergeCell ref="P5:Q5"/>
    <mergeCell ref="J5:K5"/>
    <mergeCell ref="L5:M5"/>
    <mergeCell ref="AJ5:AK5"/>
    <mergeCell ref="AD5:AE5"/>
    <mergeCell ref="X5:Y5"/>
    <mergeCell ref="Z5:AA5"/>
    <mergeCell ref="AB5:AC5"/>
    <mergeCell ref="AJ4:AK4"/>
    <mergeCell ref="J4:K4"/>
    <mergeCell ref="L4:M4"/>
    <mergeCell ref="AB4:AC4"/>
    <mergeCell ref="AD4:AE4"/>
    <mergeCell ref="AF4:AG4"/>
    <mergeCell ref="AH4:AI4"/>
    <mergeCell ref="Z4:AA4"/>
    <mergeCell ref="N4:O4"/>
    <mergeCell ref="P4:Q4"/>
    <mergeCell ref="R4:S4"/>
    <mergeCell ref="T4:U4"/>
    <mergeCell ref="V4:W4"/>
    <mergeCell ref="X4:Y4"/>
    <mergeCell ref="AH2:AI2"/>
    <mergeCell ref="AJ2:AK2"/>
    <mergeCell ref="J2:K2"/>
    <mergeCell ref="X2:Y2"/>
    <mergeCell ref="Z2:AA2"/>
    <mergeCell ref="AB2:AC2"/>
    <mergeCell ref="AD2:AE2"/>
    <mergeCell ref="L2:M2"/>
    <mergeCell ref="AF2:AG2"/>
    <mergeCell ref="AL1:AN7"/>
    <mergeCell ref="AO1:AQ4"/>
    <mergeCell ref="F2:G2"/>
    <mergeCell ref="H2:I2"/>
    <mergeCell ref="N2:O2"/>
    <mergeCell ref="P2:Q2"/>
    <mergeCell ref="R2:S2"/>
    <mergeCell ref="T2:U2"/>
    <mergeCell ref="V2:W2"/>
    <mergeCell ref="L1:M1"/>
    <mergeCell ref="AF1:AG1"/>
    <mergeCell ref="AH1:AI1"/>
    <mergeCell ref="AJ1:AK1"/>
    <mergeCell ref="J1:K1"/>
    <mergeCell ref="X1:Y1"/>
    <mergeCell ref="Z1:AA1"/>
    <mergeCell ref="AB1:AC1"/>
    <mergeCell ref="AD1:AE1"/>
    <mergeCell ref="P1:Q1"/>
    <mergeCell ref="R1:S1"/>
    <mergeCell ref="T1:U1"/>
    <mergeCell ref="V1:W1"/>
    <mergeCell ref="A1:C4"/>
    <mergeCell ref="F1:G1"/>
    <mergeCell ref="H1:I1"/>
    <mergeCell ref="N1:O1"/>
    <mergeCell ref="F4:G4"/>
    <mergeCell ref="H4:I4"/>
    <mergeCell ref="D1:E1"/>
    <mergeCell ref="D2:E2"/>
    <mergeCell ref="D4:E4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605"/>
  <sheetViews>
    <sheetView workbookViewId="0">
      <pane xSplit="3" ySplit="8" topLeftCell="AJ63" activePane="bottomRight" state="frozen"/>
      <selection pane="topRight" activeCell="D1" sqref="D1"/>
      <selection pane="bottomLeft" activeCell="A9" sqref="A9"/>
      <selection pane="bottomRight" activeCell="R3" sqref="R3"/>
    </sheetView>
  </sheetViews>
  <sheetFormatPr defaultColWidth="12.7109375" defaultRowHeight="12.75" x14ac:dyDescent="0.2"/>
  <cols>
    <col min="1" max="1" width="14.5703125" customWidth="1"/>
    <col min="2" max="2" width="47.7109375" bestFit="1" customWidth="1"/>
    <col min="3" max="3" width="6" customWidth="1"/>
    <col min="4" max="37" width="12.7109375" style="41" customWidth="1"/>
    <col min="38" max="38" width="12.7109375" customWidth="1"/>
    <col min="39" max="39" width="17.28515625" bestFit="1" customWidth="1"/>
    <col min="40" max="40" width="12.7109375" customWidth="1"/>
    <col min="41" max="41" width="14.5703125" style="41" hidden="1" customWidth="1"/>
    <col min="42" max="42" width="38.7109375" style="41" customWidth="1"/>
    <col min="43" max="43" width="6" style="41" hidden="1" customWidth="1"/>
  </cols>
  <sheetData>
    <row r="1" spans="1:43" x14ac:dyDescent="0.2">
      <c r="A1" s="181" t="s">
        <v>25</v>
      </c>
      <c r="B1" s="182"/>
      <c r="C1" s="183"/>
      <c r="D1" s="173" t="s">
        <v>315</v>
      </c>
      <c r="E1" s="174"/>
      <c r="F1" s="173" t="s">
        <v>318</v>
      </c>
      <c r="G1" s="174"/>
      <c r="H1" s="173" t="s">
        <v>319</v>
      </c>
      <c r="I1" s="174"/>
      <c r="J1" s="173" t="s">
        <v>334</v>
      </c>
      <c r="K1" s="174"/>
      <c r="L1" s="173" t="s">
        <v>336</v>
      </c>
      <c r="M1" s="174"/>
      <c r="N1" s="173" t="s">
        <v>338</v>
      </c>
      <c r="O1" s="174"/>
      <c r="P1" s="173" t="s">
        <v>340</v>
      </c>
      <c r="Q1" s="174"/>
      <c r="R1" s="173" t="s">
        <v>341</v>
      </c>
      <c r="S1" s="174"/>
      <c r="T1" s="173" t="s">
        <v>344</v>
      </c>
      <c r="U1" s="174"/>
      <c r="V1" s="173" t="s">
        <v>346</v>
      </c>
      <c r="W1" s="174"/>
      <c r="X1" s="173" t="s">
        <v>347</v>
      </c>
      <c r="Y1" s="174"/>
      <c r="Z1" s="173" t="s">
        <v>348</v>
      </c>
      <c r="AA1" s="174"/>
      <c r="AB1" s="173" t="s">
        <v>348</v>
      </c>
      <c r="AC1" s="174"/>
      <c r="AD1" s="173" t="s">
        <v>350</v>
      </c>
      <c r="AE1" s="174"/>
      <c r="AF1" s="173"/>
      <c r="AG1" s="174"/>
      <c r="AH1" s="173"/>
      <c r="AI1" s="174"/>
      <c r="AJ1" s="173"/>
      <c r="AK1" s="174"/>
      <c r="AL1" s="181" t="s">
        <v>21</v>
      </c>
      <c r="AM1" s="182"/>
      <c r="AN1" s="183"/>
      <c r="AO1" s="190" t="s">
        <v>25</v>
      </c>
      <c r="AP1" s="191"/>
      <c r="AQ1" s="192"/>
    </row>
    <row r="2" spans="1:43" x14ac:dyDescent="0.2">
      <c r="A2" s="184"/>
      <c r="B2" s="185"/>
      <c r="C2" s="186"/>
      <c r="D2" s="175">
        <v>39434</v>
      </c>
      <c r="E2" s="176"/>
      <c r="F2" s="175">
        <v>39434</v>
      </c>
      <c r="G2" s="176"/>
      <c r="H2" s="175">
        <v>39434</v>
      </c>
      <c r="I2" s="176"/>
      <c r="J2" s="175">
        <v>39463</v>
      </c>
      <c r="K2" s="176"/>
      <c r="L2" s="175">
        <v>39463</v>
      </c>
      <c r="M2" s="176"/>
      <c r="N2" s="175">
        <v>39463</v>
      </c>
      <c r="O2" s="176"/>
      <c r="P2" s="175">
        <v>39463</v>
      </c>
      <c r="Q2" s="176"/>
      <c r="R2" s="175">
        <v>39463</v>
      </c>
      <c r="S2" s="176"/>
      <c r="T2" s="175">
        <v>39497</v>
      </c>
      <c r="U2" s="176"/>
      <c r="V2" s="175">
        <v>39497</v>
      </c>
      <c r="W2" s="176"/>
      <c r="X2" s="175">
        <v>39553</v>
      </c>
      <c r="Y2" s="176"/>
      <c r="Z2" s="175">
        <v>39553</v>
      </c>
      <c r="AA2" s="176"/>
      <c r="AB2" s="175">
        <v>39553</v>
      </c>
      <c r="AC2" s="176"/>
      <c r="AD2" s="175">
        <v>39553</v>
      </c>
      <c r="AE2" s="176"/>
      <c r="AF2" s="175"/>
      <c r="AG2" s="176"/>
      <c r="AH2" s="175"/>
      <c r="AI2" s="176"/>
      <c r="AJ2" s="175"/>
      <c r="AK2" s="176"/>
      <c r="AL2" s="184"/>
      <c r="AM2" s="185"/>
      <c r="AN2" s="186"/>
      <c r="AO2" s="193"/>
      <c r="AP2" s="194"/>
      <c r="AQ2" s="195"/>
    </row>
    <row r="3" spans="1:43" x14ac:dyDescent="0.2">
      <c r="A3" s="184"/>
      <c r="B3" s="185"/>
      <c r="C3" s="186"/>
      <c r="D3" s="34">
        <v>208</v>
      </c>
      <c r="E3" s="44">
        <f>SUMPRODUCT(D9:D154,E9:E154)</f>
        <v>380200.21999999991</v>
      </c>
      <c r="F3" s="34">
        <v>308</v>
      </c>
      <c r="G3" s="44">
        <f>SUMPRODUCT(F9:F154,G9:G154)</f>
        <v>634488.76</v>
      </c>
      <c r="H3" s="34">
        <v>408</v>
      </c>
      <c r="I3" s="44">
        <f>SUMPRODUCT(H9:H154,I9:I154)</f>
        <v>280571.94999999995</v>
      </c>
      <c r="J3" s="34"/>
      <c r="K3" s="44">
        <f>SUMPRODUCT(J9:J154,K9:K154)</f>
        <v>308180.63999999996</v>
      </c>
      <c r="L3" s="34"/>
      <c r="M3" s="44">
        <f>SUMPRODUCT(L9:L154,M9:M154)</f>
        <v>303974.89999999997</v>
      </c>
      <c r="N3" s="34"/>
      <c r="O3" s="44">
        <f>SUMPRODUCT(N9:N154,O9:O154)</f>
        <v>382480.04000000004</v>
      </c>
      <c r="P3" s="34"/>
      <c r="Q3" s="44">
        <f>SUMPRODUCT(P9:P154,Q9:Q154)</f>
        <v>435234.1</v>
      </c>
      <c r="R3" s="34"/>
      <c r="S3" s="44">
        <f>SUMPRODUCT(R9:R154,S9:S154)</f>
        <v>512078.09000000008</v>
      </c>
      <c r="T3" s="34"/>
      <c r="U3" s="44">
        <f>SUMPRODUCT(T9:T154,U9:U154)</f>
        <v>391545.23000000004</v>
      </c>
      <c r="V3" s="34">
        <v>108</v>
      </c>
      <c r="W3" s="44">
        <f>SUMPRODUCT(V9:V154,W9:W154)</f>
        <v>317701.03999999998</v>
      </c>
      <c r="X3" s="34"/>
      <c r="Y3" s="44">
        <f>SUMPRODUCT(X9:X154,Y9:Y154)</f>
        <v>389193</v>
      </c>
      <c r="Z3" s="85">
        <v>108</v>
      </c>
      <c r="AA3" s="44">
        <f>SUMPRODUCT(Z9:Z154,AA9:AA154)</f>
        <v>1414892.1500000001</v>
      </c>
      <c r="AB3" s="85">
        <v>208</v>
      </c>
      <c r="AC3" s="44">
        <f>SUMPRODUCT(AB9:AB154,AC9:AC154)</f>
        <v>806909.25</v>
      </c>
      <c r="AD3" s="85"/>
      <c r="AE3" s="44">
        <f>SUMPRODUCT(AD9:AD154,AE9:AE154)</f>
        <v>1470581.7125000001</v>
      </c>
      <c r="AF3" s="34"/>
      <c r="AG3" s="44">
        <f>SUMPRODUCT(AF9:AF154,AG9:AG154)</f>
        <v>0</v>
      </c>
      <c r="AH3" s="34"/>
      <c r="AI3" s="44">
        <f>SUMPRODUCT(AH9:AH154,AI9:AI154)</f>
        <v>0</v>
      </c>
      <c r="AJ3" s="34"/>
      <c r="AK3" s="44">
        <f>SUMPRODUCT(AJ9:AJ154,AK9:AK154)</f>
        <v>0</v>
      </c>
      <c r="AL3" s="184"/>
      <c r="AM3" s="185"/>
      <c r="AN3" s="186"/>
      <c r="AO3" s="193"/>
      <c r="AP3" s="194"/>
      <c r="AQ3" s="195"/>
    </row>
    <row r="4" spans="1:43" ht="13.5" thickBot="1" x14ac:dyDescent="0.25">
      <c r="A4" s="187"/>
      <c r="B4" s="188"/>
      <c r="C4" s="189"/>
      <c r="D4" s="177" t="s">
        <v>316</v>
      </c>
      <c r="E4" s="178"/>
      <c r="F4" s="177" t="s">
        <v>317</v>
      </c>
      <c r="G4" s="178"/>
      <c r="H4" s="177" t="s">
        <v>194</v>
      </c>
      <c r="I4" s="178"/>
      <c r="J4" s="177" t="s">
        <v>335</v>
      </c>
      <c r="K4" s="178"/>
      <c r="L4" s="177" t="s">
        <v>337</v>
      </c>
      <c r="M4" s="178"/>
      <c r="N4" s="177" t="s">
        <v>339</v>
      </c>
      <c r="O4" s="178"/>
      <c r="P4" s="177" t="s">
        <v>342</v>
      </c>
      <c r="Q4" s="178"/>
      <c r="R4" s="177" t="s">
        <v>343</v>
      </c>
      <c r="S4" s="178"/>
      <c r="T4" s="177" t="s">
        <v>345</v>
      </c>
      <c r="U4" s="178"/>
      <c r="V4" s="177" t="s">
        <v>393</v>
      </c>
      <c r="W4" s="178"/>
      <c r="X4" s="177" t="s">
        <v>194</v>
      </c>
      <c r="Y4" s="178"/>
      <c r="Z4" s="177" t="s">
        <v>349</v>
      </c>
      <c r="AA4" s="178"/>
      <c r="AB4" s="177" t="s">
        <v>349</v>
      </c>
      <c r="AC4" s="178"/>
      <c r="AD4" s="177" t="s">
        <v>351</v>
      </c>
      <c r="AE4" s="178"/>
      <c r="AF4" s="177"/>
      <c r="AG4" s="178"/>
      <c r="AH4" s="177"/>
      <c r="AI4" s="178"/>
      <c r="AJ4" s="177"/>
      <c r="AK4" s="178"/>
      <c r="AL4" s="184"/>
      <c r="AM4" s="185"/>
      <c r="AN4" s="186"/>
      <c r="AO4" s="196"/>
      <c r="AP4" s="197"/>
      <c r="AQ4" s="198"/>
    </row>
    <row r="5" spans="1:43" ht="13.5" thickBot="1" x14ac:dyDescent="0.25">
      <c r="A5" s="12"/>
      <c r="B5" s="13"/>
      <c r="C5" s="14"/>
      <c r="D5" s="179" t="s">
        <v>283</v>
      </c>
      <c r="E5" s="180"/>
      <c r="F5" s="179" t="s">
        <v>283</v>
      </c>
      <c r="G5" s="180"/>
      <c r="H5" s="179" t="s">
        <v>333</v>
      </c>
      <c r="I5" s="180"/>
      <c r="J5" s="179" t="s">
        <v>333</v>
      </c>
      <c r="K5" s="180"/>
      <c r="L5" s="179" t="s">
        <v>333</v>
      </c>
      <c r="M5" s="180"/>
      <c r="N5" s="179" t="s">
        <v>333</v>
      </c>
      <c r="O5" s="180"/>
      <c r="P5" s="179" t="s">
        <v>352</v>
      </c>
      <c r="Q5" s="180"/>
      <c r="R5" s="179" t="s">
        <v>352</v>
      </c>
      <c r="S5" s="180"/>
      <c r="T5" s="179" t="s">
        <v>352</v>
      </c>
      <c r="U5" s="180"/>
      <c r="V5" s="179" t="s">
        <v>352</v>
      </c>
      <c r="W5" s="180"/>
      <c r="X5" s="179"/>
      <c r="Y5" s="180"/>
      <c r="Z5" s="179"/>
      <c r="AA5" s="180"/>
      <c r="AB5" s="179"/>
      <c r="AC5" s="180"/>
      <c r="AD5" s="179"/>
      <c r="AE5" s="180"/>
      <c r="AF5" s="179"/>
      <c r="AG5" s="180"/>
      <c r="AH5" s="179"/>
      <c r="AI5" s="180"/>
      <c r="AJ5" s="179"/>
      <c r="AK5" s="180"/>
      <c r="AL5" s="184"/>
      <c r="AM5" s="185"/>
      <c r="AN5" s="186"/>
      <c r="AO5" s="54"/>
      <c r="AP5" s="55"/>
      <c r="AQ5" s="56"/>
    </row>
    <row r="6" spans="1:43" ht="13.5" thickBot="1" x14ac:dyDescent="0.25">
      <c r="A6" s="12"/>
      <c r="B6" s="13"/>
      <c r="C6" s="14"/>
      <c r="D6" s="35" t="s">
        <v>13</v>
      </c>
      <c r="E6" s="36" t="s">
        <v>148</v>
      </c>
      <c r="F6" s="35" t="s">
        <v>13</v>
      </c>
      <c r="G6" s="36" t="s">
        <v>148</v>
      </c>
      <c r="H6" s="35" t="s">
        <v>13</v>
      </c>
      <c r="I6" s="36" t="s">
        <v>148</v>
      </c>
      <c r="J6" s="35" t="s">
        <v>13</v>
      </c>
      <c r="K6" s="36" t="s">
        <v>148</v>
      </c>
      <c r="L6" s="35" t="s">
        <v>13</v>
      </c>
      <c r="M6" s="36" t="s">
        <v>148</v>
      </c>
      <c r="N6" s="35"/>
      <c r="O6" s="36"/>
      <c r="P6" s="35"/>
      <c r="Q6" s="36"/>
      <c r="R6" s="35"/>
      <c r="S6" s="76"/>
      <c r="T6" s="35"/>
      <c r="U6" s="36"/>
      <c r="V6" s="35"/>
      <c r="W6" s="36"/>
      <c r="X6" s="35"/>
      <c r="Y6" s="36"/>
      <c r="Z6" s="35"/>
      <c r="AA6" s="36"/>
      <c r="AB6" s="35"/>
      <c r="AC6" s="36"/>
      <c r="AD6" s="35"/>
      <c r="AE6" s="36"/>
      <c r="AF6" s="35"/>
      <c r="AG6" s="36"/>
      <c r="AH6" s="35"/>
      <c r="AI6" s="36"/>
      <c r="AJ6" s="35"/>
      <c r="AK6" s="36"/>
      <c r="AL6" s="184"/>
      <c r="AM6" s="185"/>
      <c r="AN6" s="186"/>
      <c r="AO6" s="54"/>
      <c r="AP6" s="55"/>
      <c r="AQ6" s="56"/>
    </row>
    <row r="7" spans="1:43" ht="13.5" thickBot="1" x14ac:dyDescent="0.25">
      <c r="A7" s="15"/>
      <c r="B7" s="16"/>
      <c r="C7" s="17"/>
      <c r="D7" s="42">
        <f>300*30</f>
        <v>9000</v>
      </c>
      <c r="E7" s="37">
        <f>SUMPRODUCT(D9:D52,E9:E52)/D7</f>
        <v>21.14053333333333</v>
      </c>
      <c r="F7" s="42">
        <f>580*30</f>
        <v>17400</v>
      </c>
      <c r="G7" s="37">
        <f>SUMPRODUCT(F9:F52,G9:G52)/F7</f>
        <v>17.555298850574712</v>
      </c>
      <c r="H7" s="42">
        <f>219.5833*39</f>
        <v>8563.7487000000001</v>
      </c>
      <c r="I7" s="37">
        <f>SUMPRODUCT(H9:H52,I9:I52)/H7</f>
        <v>16.825341920647439</v>
      </c>
      <c r="J7" s="42">
        <f>280*32</f>
        <v>8960</v>
      </c>
      <c r="K7" s="37">
        <f>SUMPRODUCT(J9:J52,K9:K52)/J7</f>
        <v>21.073772321428571</v>
      </c>
      <c r="L7" s="42">
        <f>155*30</f>
        <v>4650</v>
      </c>
      <c r="M7" s="37">
        <f>SUMPRODUCT(L9:L52,M9:M52)/L7</f>
        <v>32.685870967741934</v>
      </c>
      <c r="N7" s="42">
        <f>498*28</f>
        <v>13944</v>
      </c>
      <c r="O7" s="37">
        <f>SUMPRODUCT(N9:N52,O9:O52)/N7</f>
        <v>17.928284566838784</v>
      </c>
      <c r="P7" s="42">
        <f>(155.5*39)+(138.8333*39)</f>
        <v>11478.9987</v>
      </c>
      <c r="Q7" s="37">
        <f>SUMPRODUCT(P9:P52,Q9:Q52)/P7</f>
        <v>17.460146589266536</v>
      </c>
      <c r="R7" s="42">
        <f>2*163.8333*39</f>
        <v>12778.9974</v>
      </c>
      <c r="S7" s="37">
        <f>SUMPRODUCT(R9:R52,S9:S52)/R7</f>
        <v>26.224522120960756</v>
      </c>
      <c r="T7" s="42">
        <f>250*28</f>
        <v>7000</v>
      </c>
      <c r="U7" s="37">
        <f>SUMPRODUCT(T9:T52,U9:U52)/T7</f>
        <v>40.493600000000001</v>
      </c>
      <c r="V7" s="42">
        <f>2*196*39</f>
        <v>15288</v>
      </c>
      <c r="W7" s="37">
        <f>SUMPRODUCT(V9:V52,W9:W52)/V7</f>
        <v>10.264586603872319</v>
      </c>
      <c r="X7" s="42"/>
      <c r="Y7" s="37" t="e">
        <f>SUMPRODUCT(X9:X47,Y9:Y47)/X7+(X52*Y52/X7)</f>
        <v>#DIV/0!</v>
      </c>
      <c r="Z7" s="42"/>
      <c r="AA7" s="37" t="e">
        <f>SUMPRODUCT(Z9:Z47,AA9:AA47)/Z7+(Z52*AA52/Z7)</f>
        <v>#DIV/0!</v>
      </c>
      <c r="AB7" s="42"/>
      <c r="AC7" s="37" t="e">
        <f>SUMPRODUCT(AB9:AB47,AC9:AC47)/AB7+(AB52*AC52/AB7)</f>
        <v>#DIV/0!</v>
      </c>
      <c r="AD7" s="42"/>
      <c r="AE7" s="37" t="e">
        <f>SUMPRODUCT(AD9:AD47,AE9:AE47)/AD7+(AD52*AE52/AD7)</f>
        <v>#DIV/0!</v>
      </c>
      <c r="AF7" s="42"/>
      <c r="AG7" s="37" t="e">
        <f>SUMPRODUCT(AF9:AF47,AG9:AG47)/AF7+(AF52*AG52/AF7)</f>
        <v>#DIV/0!</v>
      </c>
      <c r="AH7" s="42"/>
      <c r="AI7" s="37" t="e">
        <f>SUMPRODUCT(AH9:AH47,AI9:AI47)/AH7+(AH52*AI52/AH7)</f>
        <v>#DIV/0!</v>
      </c>
      <c r="AJ7" s="42"/>
      <c r="AK7" s="37" t="e">
        <f>SUMPRODUCT(AJ9:AJ47,AK9:AK47)/AJ7+(AJ52*AK52/AJ7)</f>
        <v>#DIV/0!</v>
      </c>
      <c r="AL7" s="187"/>
      <c r="AM7" s="188"/>
      <c r="AN7" s="189"/>
      <c r="AO7" s="51"/>
      <c r="AP7" s="52"/>
      <c r="AQ7" s="53"/>
    </row>
    <row r="8" spans="1:43" ht="13.5" thickBot="1" x14ac:dyDescent="0.25">
      <c r="A8" s="5" t="s">
        <v>0</v>
      </c>
      <c r="B8" s="6" t="s">
        <v>1</v>
      </c>
      <c r="C8" s="7" t="s">
        <v>2</v>
      </c>
      <c r="D8" s="45"/>
      <c r="E8" s="63" t="str">
        <f>IF(E19&gt;0, "HPC", " ")</f>
        <v xml:space="preserve"> </v>
      </c>
      <c r="F8" s="45"/>
      <c r="G8" s="63" t="str">
        <f>IF(G19&gt;0, "HPC", " ")</f>
        <v xml:space="preserve"> </v>
      </c>
      <c r="H8" s="45"/>
      <c r="I8" s="63" t="str">
        <f>IF(I19&gt;0, "HPC", " ")</f>
        <v xml:space="preserve"> </v>
      </c>
      <c r="J8" s="45"/>
      <c r="K8" s="63" t="str">
        <f>IF(K19&gt;0, "HPC", " ")</f>
        <v xml:space="preserve"> </v>
      </c>
      <c r="L8" s="45"/>
      <c r="M8" s="63" t="str">
        <f>IF(M19&gt;0, "HPC", " ")</f>
        <v xml:space="preserve"> </v>
      </c>
      <c r="N8" s="45"/>
      <c r="O8" s="63" t="str">
        <f>IF(O19&gt;0, "HPC", " ")</f>
        <v xml:space="preserve"> </v>
      </c>
      <c r="P8" s="45"/>
      <c r="Q8" s="63" t="str">
        <f>IF(Q19&gt;0, "HPC", " ")</f>
        <v>HPC</v>
      </c>
      <c r="R8" s="45"/>
      <c r="S8" s="63" t="str">
        <f>IF(S19&gt;0, "HPC", " ")</f>
        <v>HPC</v>
      </c>
      <c r="T8" s="45"/>
      <c r="U8" s="63" t="str">
        <f>IF(U19&gt;0, "HPC", " ")</f>
        <v xml:space="preserve"> </v>
      </c>
      <c r="V8" s="45"/>
      <c r="W8" s="63" t="str">
        <f>IF(W19&gt;0, "HPC", " ")</f>
        <v>HPC</v>
      </c>
      <c r="X8" s="45"/>
      <c r="Y8" s="63" t="str">
        <f>IF(Y19&gt;0, "HPC", " ")</f>
        <v xml:space="preserve"> </v>
      </c>
      <c r="Z8" s="45"/>
      <c r="AA8" s="63" t="str">
        <f>IF(AA19&gt;0, "HPC", " ")</f>
        <v xml:space="preserve"> </v>
      </c>
      <c r="AB8" s="45"/>
      <c r="AC8" s="63" t="str">
        <f>IF(AC19&gt;0, "HPC", " ")</f>
        <v xml:space="preserve"> </v>
      </c>
      <c r="AD8" s="45"/>
      <c r="AE8" s="63" t="str">
        <f>IF(AE19&gt;0, "HPC", " ")</f>
        <v xml:space="preserve"> </v>
      </c>
      <c r="AF8" s="45"/>
      <c r="AG8" s="63" t="str">
        <f>IF(AG19&gt;0, "HPC", " ")</f>
        <v xml:space="preserve"> </v>
      </c>
      <c r="AH8" s="45"/>
      <c r="AI8" s="63" t="str">
        <f>IF(AI19&gt;0, "HPC", " ")</f>
        <v xml:space="preserve"> </v>
      </c>
      <c r="AJ8" s="45"/>
      <c r="AK8" s="63" t="str">
        <f>IF(AK19&gt;0, "HPC", " ")</f>
        <v xml:space="preserve"> </v>
      </c>
      <c r="AL8" s="19" t="s">
        <v>18</v>
      </c>
      <c r="AM8" s="20" t="s">
        <v>19</v>
      </c>
      <c r="AN8" s="18" t="s">
        <v>20</v>
      </c>
      <c r="AO8" s="57" t="s">
        <v>0</v>
      </c>
      <c r="AP8" s="58" t="s">
        <v>1</v>
      </c>
      <c r="AQ8" s="59" t="s">
        <v>2</v>
      </c>
    </row>
    <row r="9" spans="1:43" x14ac:dyDescent="0.2">
      <c r="A9" s="22" t="s">
        <v>28</v>
      </c>
      <c r="B9" s="1" t="s">
        <v>6</v>
      </c>
      <c r="C9" s="21" t="s">
        <v>26</v>
      </c>
      <c r="D9" s="70"/>
      <c r="E9" s="40"/>
      <c r="F9" s="64"/>
      <c r="G9" s="65"/>
      <c r="H9" s="64"/>
      <c r="I9" s="65"/>
      <c r="J9" s="11"/>
      <c r="K9" s="23"/>
      <c r="L9" s="11"/>
      <c r="M9" s="23"/>
      <c r="N9" s="11"/>
      <c r="O9" s="23"/>
      <c r="P9" s="11"/>
      <c r="Q9" s="23"/>
      <c r="R9" s="11"/>
      <c r="S9" s="23"/>
      <c r="T9" s="11"/>
      <c r="U9" s="23"/>
      <c r="V9" s="11"/>
      <c r="W9" s="23"/>
      <c r="X9" s="11"/>
      <c r="Y9" s="23"/>
      <c r="Z9" s="11"/>
      <c r="AA9" s="23"/>
      <c r="AB9" s="11"/>
      <c r="AC9" s="23"/>
      <c r="AD9" s="11"/>
      <c r="AE9" s="23"/>
      <c r="AF9" s="11"/>
      <c r="AG9" s="23"/>
      <c r="AH9" s="11"/>
      <c r="AI9" s="23"/>
      <c r="AJ9" s="11"/>
      <c r="AK9" s="23"/>
      <c r="AL9" s="47">
        <f>D9+F9+H9+J9+L9+N9+P9+R9+T9+V9+X9+Z9+AB9+AD9+AF9+AH9+AJ9</f>
        <v>0</v>
      </c>
      <c r="AM9" s="40">
        <f>D9*E9+F9*G9+H9*I9+J9*K9+L9*M9+N9*O9+P9*Q9+R9*S9+T9*U9+V9*W9+X9*Y9+Z9*AA9+AB9*AC9+AD9*AE9+AF9*AG9+AH9*AI9+AJ9*AK9</f>
        <v>0</v>
      </c>
      <c r="AN9" s="74" t="str">
        <f>IF(AM9=0,"--",AM9/AL9)</f>
        <v>--</v>
      </c>
      <c r="AO9" s="26" t="s">
        <v>28</v>
      </c>
      <c r="AP9" s="9" t="s">
        <v>6</v>
      </c>
      <c r="AQ9" s="32" t="s">
        <v>26</v>
      </c>
    </row>
    <row r="10" spans="1:43" x14ac:dyDescent="0.2">
      <c r="A10" s="22" t="s">
        <v>320</v>
      </c>
      <c r="B10" s="1" t="s">
        <v>321</v>
      </c>
      <c r="C10" s="21" t="s">
        <v>3</v>
      </c>
      <c r="D10" s="70">
        <v>1</v>
      </c>
      <c r="E10" s="40">
        <v>1500</v>
      </c>
      <c r="F10" s="11">
        <v>1</v>
      </c>
      <c r="G10" s="23">
        <v>3000</v>
      </c>
      <c r="H10" s="11"/>
      <c r="I10" s="23"/>
      <c r="J10" s="11"/>
      <c r="K10" s="23"/>
      <c r="L10" s="11"/>
      <c r="M10" s="23"/>
      <c r="N10" s="11"/>
      <c r="O10" s="23"/>
      <c r="P10" s="11"/>
      <c r="Q10" s="23"/>
      <c r="R10" s="11"/>
      <c r="S10" s="23"/>
      <c r="T10" s="11"/>
      <c r="U10" s="23"/>
      <c r="V10" s="11"/>
      <c r="W10" s="23"/>
      <c r="X10" s="11"/>
      <c r="Y10" s="23"/>
      <c r="Z10" s="11">
        <v>1</v>
      </c>
      <c r="AA10" s="23">
        <v>8000</v>
      </c>
      <c r="AB10" s="11">
        <v>1</v>
      </c>
      <c r="AC10" s="23">
        <v>5000</v>
      </c>
      <c r="AD10" s="11"/>
      <c r="AE10" s="23"/>
      <c r="AF10" s="11"/>
      <c r="AG10" s="23"/>
      <c r="AH10" s="11"/>
      <c r="AI10" s="23"/>
      <c r="AJ10" s="11"/>
      <c r="AK10" s="23"/>
      <c r="AL10" s="47">
        <f t="shared" ref="AL10:AL52" si="0">D10+F10+H10+J10+L10+N10+P10+R10+T10+V10+X10+Z10+AB10+AD10+AF10+AH10+AJ10</f>
        <v>4</v>
      </c>
      <c r="AM10" s="40">
        <f t="shared" ref="AM10:AM52" si="1">D10*E10+F10*G10+H10*I10+J10*K10+L10*M10+N10*O10+P10*Q10+R10*S10+T10*U10+V10*W10+X10*Y10+Z10*AA10+AB10*AC10+AD10*AE10+AF10*AG10+AH10*AI10+AJ10*AK10</f>
        <v>17500</v>
      </c>
      <c r="AN10" s="74">
        <f t="shared" ref="AN10:AN52" si="2">IF(AM10=0,"--",AM10/AL10)</f>
        <v>4375</v>
      </c>
      <c r="AO10" s="26"/>
      <c r="AP10" s="1" t="s">
        <v>321</v>
      </c>
      <c r="AQ10" s="32"/>
    </row>
    <row r="11" spans="1:43" x14ac:dyDescent="0.2">
      <c r="A11" s="22" t="s">
        <v>188</v>
      </c>
      <c r="B11" s="9" t="s">
        <v>14</v>
      </c>
      <c r="C11" s="21" t="s">
        <v>3</v>
      </c>
      <c r="D11" s="70"/>
      <c r="E11" s="40"/>
      <c r="F11" s="11"/>
      <c r="G11" s="23"/>
      <c r="H11" s="11"/>
      <c r="I11" s="23"/>
      <c r="J11" s="11"/>
      <c r="K11" s="23"/>
      <c r="L11" s="11"/>
      <c r="M11" s="23"/>
      <c r="N11" s="11"/>
      <c r="O11" s="23"/>
      <c r="P11" s="11">
        <v>1</v>
      </c>
      <c r="Q11" s="23">
        <v>7700</v>
      </c>
      <c r="R11" s="11"/>
      <c r="S11" s="23"/>
      <c r="T11" s="11">
        <v>1</v>
      </c>
      <c r="U11" s="23">
        <v>2600</v>
      </c>
      <c r="V11" s="11"/>
      <c r="W11" s="23"/>
      <c r="X11" s="11"/>
      <c r="Y11" s="23"/>
      <c r="Z11" s="11"/>
      <c r="AA11" s="23"/>
      <c r="AB11" s="11"/>
      <c r="AC11" s="23"/>
      <c r="AD11" s="11"/>
      <c r="AE11" s="23"/>
      <c r="AF11" s="11"/>
      <c r="AG11" s="23"/>
      <c r="AH11" s="11"/>
      <c r="AI11" s="23"/>
      <c r="AJ11" s="11"/>
      <c r="AK11" s="23"/>
      <c r="AL11" s="47">
        <f t="shared" si="0"/>
        <v>2</v>
      </c>
      <c r="AM11" s="40">
        <f t="shared" si="1"/>
        <v>10300</v>
      </c>
      <c r="AN11" s="74">
        <f t="shared" si="2"/>
        <v>5150</v>
      </c>
      <c r="AO11" s="26" t="s">
        <v>188</v>
      </c>
      <c r="AP11" s="9" t="s">
        <v>14</v>
      </c>
      <c r="AQ11" s="32" t="s">
        <v>3</v>
      </c>
    </row>
    <row r="12" spans="1:43" x14ac:dyDescent="0.2">
      <c r="A12" s="22" t="s">
        <v>75</v>
      </c>
      <c r="B12" s="9" t="s">
        <v>15</v>
      </c>
      <c r="C12" s="21" t="s">
        <v>3</v>
      </c>
      <c r="D12" s="70">
        <v>1</v>
      </c>
      <c r="E12" s="40">
        <v>10000</v>
      </c>
      <c r="F12" s="11">
        <v>1</v>
      </c>
      <c r="G12" s="23">
        <v>4000</v>
      </c>
      <c r="H12" s="11">
        <v>1</v>
      </c>
      <c r="I12" s="23">
        <v>18000</v>
      </c>
      <c r="J12" s="11">
        <v>1</v>
      </c>
      <c r="K12" s="23">
        <v>25000</v>
      </c>
      <c r="L12" s="11">
        <v>1</v>
      </c>
      <c r="M12" s="23">
        <v>32000</v>
      </c>
      <c r="N12" s="11">
        <v>1</v>
      </c>
      <c r="O12" s="23">
        <v>30000</v>
      </c>
      <c r="P12" s="11"/>
      <c r="Q12" s="23"/>
      <c r="R12" s="11">
        <v>1</v>
      </c>
      <c r="S12" s="23">
        <v>62000</v>
      </c>
      <c r="T12" s="11">
        <v>1</v>
      </c>
      <c r="U12" s="23">
        <v>20000</v>
      </c>
      <c r="V12" s="11">
        <v>1</v>
      </c>
      <c r="W12" s="23">
        <v>5100</v>
      </c>
      <c r="X12" s="11">
        <v>1</v>
      </c>
      <c r="Y12" s="23">
        <v>27000</v>
      </c>
      <c r="Z12" s="11">
        <v>1</v>
      </c>
      <c r="AA12" s="23">
        <v>48000</v>
      </c>
      <c r="AB12" s="11">
        <v>1</v>
      </c>
      <c r="AC12" s="23">
        <v>42000</v>
      </c>
      <c r="AD12" s="11">
        <v>1</v>
      </c>
      <c r="AE12" s="23">
        <v>100000</v>
      </c>
      <c r="AF12" s="11"/>
      <c r="AG12" s="23"/>
      <c r="AH12" s="11"/>
      <c r="AI12" s="23"/>
      <c r="AJ12" s="11"/>
      <c r="AK12" s="23"/>
      <c r="AL12" s="47">
        <f t="shared" si="0"/>
        <v>13</v>
      </c>
      <c r="AM12" s="40">
        <f t="shared" si="1"/>
        <v>423100</v>
      </c>
      <c r="AN12" s="74">
        <f t="shared" si="2"/>
        <v>32546.153846153848</v>
      </c>
      <c r="AO12" s="26" t="s">
        <v>75</v>
      </c>
      <c r="AP12" s="9" t="s">
        <v>15</v>
      </c>
      <c r="AQ12" s="32" t="s">
        <v>3</v>
      </c>
    </row>
    <row r="13" spans="1:43" x14ac:dyDescent="0.2">
      <c r="A13" s="22" t="s">
        <v>292</v>
      </c>
      <c r="B13" s="1" t="s">
        <v>4</v>
      </c>
      <c r="C13" s="21" t="s">
        <v>41</v>
      </c>
      <c r="D13" s="70"/>
      <c r="E13" s="40"/>
      <c r="F13" s="11"/>
      <c r="G13" s="23"/>
      <c r="H13" s="11">
        <v>26</v>
      </c>
      <c r="I13" s="23">
        <v>25</v>
      </c>
      <c r="J13" s="11">
        <v>15.1</v>
      </c>
      <c r="K13" s="23">
        <v>80</v>
      </c>
      <c r="L13" s="11">
        <v>11.7</v>
      </c>
      <c r="M13" s="23">
        <v>80</v>
      </c>
      <c r="N13" s="11">
        <v>15</v>
      </c>
      <c r="O13" s="23">
        <v>80</v>
      </c>
      <c r="P13" s="11"/>
      <c r="Q13" s="23"/>
      <c r="R13" s="11"/>
      <c r="S13" s="23"/>
      <c r="T13" s="11">
        <v>23.6</v>
      </c>
      <c r="U13" s="23">
        <v>36</v>
      </c>
      <c r="V13" s="11"/>
      <c r="W13" s="23"/>
      <c r="X13" s="11"/>
      <c r="Y13" s="23"/>
      <c r="Z13" s="11">
        <v>16</v>
      </c>
      <c r="AA13" s="23">
        <v>50</v>
      </c>
      <c r="AB13" s="11">
        <v>23.1</v>
      </c>
      <c r="AC13" s="23">
        <v>30</v>
      </c>
      <c r="AD13" s="11"/>
      <c r="AE13" s="23"/>
      <c r="AF13" s="11"/>
      <c r="AG13" s="23"/>
      <c r="AH13" s="11"/>
      <c r="AI13" s="23"/>
      <c r="AJ13" s="11"/>
      <c r="AK13" s="23"/>
      <c r="AL13" s="47">
        <f t="shared" si="0"/>
        <v>130.5</v>
      </c>
      <c r="AM13" s="40">
        <f t="shared" si="1"/>
        <v>6336.6</v>
      </c>
      <c r="AN13" s="74">
        <f t="shared" si="2"/>
        <v>48.556321839080461</v>
      </c>
      <c r="AO13" s="26" t="s">
        <v>76</v>
      </c>
      <c r="AP13" s="9" t="s">
        <v>4</v>
      </c>
      <c r="AQ13" s="32" t="s">
        <v>41</v>
      </c>
    </row>
    <row r="14" spans="1:43" x14ac:dyDescent="0.2">
      <c r="A14" s="22" t="s">
        <v>356</v>
      </c>
      <c r="B14" s="9" t="s">
        <v>357</v>
      </c>
      <c r="C14" s="21" t="s">
        <v>41</v>
      </c>
      <c r="D14" s="70"/>
      <c r="E14" s="40"/>
      <c r="F14" s="11"/>
      <c r="G14" s="23"/>
      <c r="H14" s="11"/>
      <c r="I14" s="23"/>
      <c r="J14" s="11"/>
      <c r="K14" s="23"/>
      <c r="L14" s="11"/>
      <c r="M14" s="23"/>
      <c r="N14" s="11"/>
      <c r="O14" s="23"/>
      <c r="P14" s="11"/>
      <c r="Q14" s="23"/>
      <c r="R14" s="11">
        <v>47.8</v>
      </c>
      <c r="S14" s="23">
        <v>1600</v>
      </c>
      <c r="T14" s="11"/>
      <c r="U14" s="23"/>
      <c r="V14" s="11"/>
      <c r="W14" s="23"/>
      <c r="X14" s="11"/>
      <c r="Y14" s="23"/>
      <c r="Z14" s="11"/>
      <c r="AA14" s="23"/>
      <c r="AB14" s="11"/>
      <c r="AC14" s="23"/>
      <c r="AD14" s="11"/>
      <c r="AE14" s="23"/>
      <c r="AF14" s="11"/>
      <c r="AG14" s="23"/>
      <c r="AH14" s="11"/>
      <c r="AI14" s="23"/>
      <c r="AJ14" s="11"/>
      <c r="AK14" s="23"/>
      <c r="AL14" s="47">
        <f t="shared" si="0"/>
        <v>47.8</v>
      </c>
      <c r="AM14" s="40">
        <f t="shared" si="1"/>
        <v>76480</v>
      </c>
      <c r="AN14" s="74">
        <f t="shared" si="2"/>
        <v>1600</v>
      </c>
      <c r="AO14" s="26"/>
      <c r="AP14" s="9"/>
      <c r="AQ14" s="32"/>
    </row>
    <row r="15" spans="1:43" x14ac:dyDescent="0.2">
      <c r="A15" s="22" t="s">
        <v>10</v>
      </c>
      <c r="B15" s="9" t="s">
        <v>11</v>
      </c>
      <c r="C15" s="21" t="s">
        <v>41</v>
      </c>
      <c r="D15" s="72">
        <v>9.6</v>
      </c>
      <c r="E15" s="40">
        <v>960</v>
      </c>
      <c r="F15" s="11">
        <v>6.4</v>
      </c>
      <c r="G15" s="23">
        <v>1560</v>
      </c>
      <c r="H15" s="11">
        <v>25.8</v>
      </c>
      <c r="I15" s="23">
        <v>1350</v>
      </c>
      <c r="J15" s="11">
        <v>22</v>
      </c>
      <c r="K15" s="23">
        <v>1500</v>
      </c>
      <c r="L15" s="11">
        <v>21.5</v>
      </c>
      <c r="M15" s="23">
        <v>1500</v>
      </c>
      <c r="N15" s="11">
        <v>19.899999999999999</v>
      </c>
      <c r="O15" s="23">
        <v>1500</v>
      </c>
      <c r="P15" s="11"/>
      <c r="Q15" s="23"/>
      <c r="R15" s="11"/>
      <c r="S15" s="23"/>
      <c r="T15" s="11">
        <v>33</v>
      </c>
      <c r="U15" s="23">
        <v>1700</v>
      </c>
      <c r="V15" s="11">
        <v>1.2</v>
      </c>
      <c r="W15" s="23">
        <v>4700</v>
      </c>
      <c r="X15" s="11">
        <v>24.5</v>
      </c>
      <c r="Y15" s="23">
        <v>1100</v>
      </c>
      <c r="Z15" s="11">
        <v>87.9</v>
      </c>
      <c r="AA15" s="23">
        <v>800</v>
      </c>
      <c r="AB15" s="11">
        <v>62.5</v>
      </c>
      <c r="AC15" s="23">
        <v>800</v>
      </c>
      <c r="AD15" s="11">
        <v>46.2</v>
      </c>
      <c r="AE15" s="23">
        <v>945</v>
      </c>
      <c r="AF15" s="11"/>
      <c r="AG15" s="23"/>
      <c r="AH15" s="11"/>
      <c r="AI15" s="23"/>
      <c r="AJ15" s="11"/>
      <c r="AK15" s="23"/>
      <c r="AL15" s="47">
        <f t="shared" si="0"/>
        <v>360.49999999999994</v>
      </c>
      <c r="AM15" s="40">
        <f t="shared" si="1"/>
        <v>401799</v>
      </c>
      <c r="AN15" s="74">
        <f t="shared" si="2"/>
        <v>1114.5603328710126</v>
      </c>
      <c r="AO15" s="26" t="s">
        <v>10</v>
      </c>
      <c r="AP15" s="9" t="s">
        <v>11</v>
      </c>
      <c r="AQ15" s="32" t="s">
        <v>41</v>
      </c>
    </row>
    <row r="16" spans="1:43" x14ac:dyDescent="0.2">
      <c r="A16" s="22" t="s">
        <v>65</v>
      </c>
      <c r="B16" s="1" t="s">
        <v>7</v>
      </c>
      <c r="C16" s="21" t="s">
        <v>66</v>
      </c>
      <c r="D16" s="70">
        <v>868</v>
      </c>
      <c r="E16" s="40">
        <v>2</v>
      </c>
      <c r="F16" s="11">
        <v>742</v>
      </c>
      <c r="G16" s="23">
        <v>2</v>
      </c>
      <c r="H16" s="11">
        <v>3025</v>
      </c>
      <c r="I16" s="23">
        <v>2</v>
      </c>
      <c r="J16" s="11">
        <v>2496</v>
      </c>
      <c r="K16" s="23">
        <v>2</v>
      </c>
      <c r="L16" s="11">
        <v>2783</v>
      </c>
      <c r="M16" s="23">
        <v>2</v>
      </c>
      <c r="N16" s="11">
        <v>2896</v>
      </c>
      <c r="O16" s="23">
        <v>2</v>
      </c>
      <c r="P16" s="11"/>
      <c r="Q16" s="23"/>
      <c r="R16" s="11">
        <v>20441</v>
      </c>
      <c r="S16" s="23">
        <v>0.8</v>
      </c>
      <c r="T16" s="11">
        <v>4672</v>
      </c>
      <c r="U16" s="23">
        <v>1.8</v>
      </c>
      <c r="V16" s="11"/>
      <c r="W16" s="23"/>
      <c r="X16" s="11">
        <v>4264</v>
      </c>
      <c r="Y16" s="23">
        <v>2.5</v>
      </c>
      <c r="Z16" s="11">
        <v>8602</v>
      </c>
      <c r="AA16" s="23">
        <v>1.5</v>
      </c>
      <c r="AB16" s="11">
        <v>6385</v>
      </c>
      <c r="AC16" s="23">
        <v>2</v>
      </c>
      <c r="AD16" s="11">
        <v>12133</v>
      </c>
      <c r="AE16" s="23">
        <v>1.55</v>
      </c>
      <c r="AF16" s="11"/>
      <c r="AG16" s="23"/>
      <c r="AH16" s="11"/>
      <c r="AI16" s="23"/>
      <c r="AJ16" s="11"/>
      <c r="AK16" s="23"/>
      <c r="AL16" s="47">
        <f t="shared" si="0"/>
        <v>69307</v>
      </c>
      <c r="AM16" s="40">
        <f t="shared" si="1"/>
        <v>105521.54999999999</v>
      </c>
      <c r="AN16" s="74">
        <f t="shared" si="2"/>
        <v>1.5225236989048723</v>
      </c>
      <c r="AO16" s="26" t="s">
        <v>65</v>
      </c>
      <c r="AP16" s="9" t="s">
        <v>7</v>
      </c>
      <c r="AQ16" s="32" t="s">
        <v>66</v>
      </c>
    </row>
    <row r="17" spans="1:43" x14ac:dyDescent="0.2">
      <c r="A17" s="22" t="s">
        <v>173</v>
      </c>
      <c r="B17" s="9" t="s">
        <v>174</v>
      </c>
      <c r="C17" s="21" t="s">
        <v>66</v>
      </c>
      <c r="D17" s="70">
        <v>2692</v>
      </c>
      <c r="E17" s="40">
        <v>4.5</v>
      </c>
      <c r="F17" s="11"/>
      <c r="G17" s="23"/>
      <c r="H17" s="11"/>
      <c r="I17" s="23"/>
      <c r="J17" s="11"/>
      <c r="K17" s="23"/>
      <c r="L17" s="11"/>
      <c r="M17" s="23"/>
      <c r="N17" s="11"/>
      <c r="O17" s="23"/>
      <c r="P17" s="11"/>
      <c r="Q17" s="23"/>
      <c r="R17" s="11"/>
      <c r="S17" s="23"/>
      <c r="T17" s="11">
        <v>105</v>
      </c>
      <c r="U17" s="23">
        <v>13</v>
      </c>
      <c r="V17" s="11"/>
      <c r="W17" s="23"/>
      <c r="X17" s="11"/>
      <c r="Y17" s="23"/>
      <c r="Z17" s="11">
        <v>309</v>
      </c>
      <c r="AA17" s="23">
        <v>6</v>
      </c>
      <c r="AB17" s="11">
        <v>1535</v>
      </c>
      <c r="AC17" s="23">
        <v>6</v>
      </c>
      <c r="AD17" s="11">
        <v>3859</v>
      </c>
      <c r="AE17" s="23">
        <v>5.4</v>
      </c>
      <c r="AF17" s="11"/>
      <c r="AG17" s="23"/>
      <c r="AH17" s="11"/>
      <c r="AI17" s="23"/>
      <c r="AJ17" s="11"/>
      <c r="AK17" s="23"/>
      <c r="AL17" s="47">
        <f t="shared" si="0"/>
        <v>8500</v>
      </c>
      <c r="AM17" s="40">
        <f t="shared" si="1"/>
        <v>45381.600000000006</v>
      </c>
      <c r="AN17" s="74">
        <f t="shared" si="2"/>
        <v>5.3390117647058828</v>
      </c>
      <c r="AO17" s="26" t="s">
        <v>173</v>
      </c>
      <c r="AP17" s="9" t="s">
        <v>174</v>
      </c>
      <c r="AQ17" s="32" t="s">
        <v>66</v>
      </c>
    </row>
    <row r="18" spans="1:43" x14ac:dyDescent="0.2">
      <c r="A18" s="22" t="s">
        <v>329</v>
      </c>
      <c r="B18" s="9" t="s">
        <v>330</v>
      </c>
      <c r="C18" s="21" t="s">
        <v>26</v>
      </c>
      <c r="D18" s="70">
        <v>1007</v>
      </c>
      <c r="E18" s="40">
        <v>73.400000000000006</v>
      </c>
      <c r="F18" s="11">
        <v>3874</v>
      </c>
      <c r="G18" s="23">
        <v>31.05</v>
      </c>
      <c r="H18" s="11">
        <v>948</v>
      </c>
      <c r="I18" s="23">
        <v>46</v>
      </c>
      <c r="J18" s="11">
        <v>990.8</v>
      </c>
      <c r="K18" s="23">
        <v>45</v>
      </c>
      <c r="L18" s="11">
        <v>513.9</v>
      </c>
      <c r="M18" s="23">
        <v>45</v>
      </c>
      <c r="N18" s="11">
        <v>1548</v>
      </c>
      <c r="O18" s="23">
        <v>45</v>
      </c>
      <c r="P18" s="11"/>
      <c r="Q18" s="23"/>
      <c r="R18" s="11"/>
      <c r="S18" s="23"/>
      <c r="T18" s="11">
        <v>771</v>
      </c>
      <c r="U18" s="23">
        <v>72</v>
      </c>
      <c r="V18" s="11"/>
      <c r="W18" s="23"/>
      <c r="X18" s="11">
        <v>1788</v>
      </c>
      <c r="Y18" s="23">
        <v>34</v>
      </c>
      <c r="Z18" s="11">
        <v>7099</v>
      </c>
      <c r="AA18" s="23">
        <v>33</v>
      </c>
      <c r="AB18" s="11">
        <v>3860</v>
      </c>
      <c r="AC18" s="23">
        <v>33</v>
      </c>
      <c r="AD18" s="11">
        <v>12054</v>
      </c>
      <c r="AE18" s="23">
        <v>37.5</v>
      </c>
      <c r="AF18" s="11"/>
      <c r="AG18" s="23"/>
      <c r="AH18" s="11"/>
      <c r="AI18" s="23"/>
      <c r="AJ18" s="11"/>
      <c r="AK18" s="23"/>
      <c r="AL18" s="47">
        <f t="shared" si="0"/>
        <v>34453.699999999997</v>
      </c>
      <c r="AM18" s="40">
        <f t="shared" si="1"/>
        <v>1305157</v>
      </c>
      <c r="AN18" s="74">
        <f t="shared" si="2"/>
        <v>37.881475719588899</v>
      </c>
      <c r="AO18" s="26"/>
      <c r="AP18" s="9" t="s">
        <v>330</v>
      </c>
      <c r="AQ18" s="32"/>
    </row>
    <row r="19" spans="1:43" x14ac:dyDescent="0.2">
      <c r="A19" s="22" t="s">
        <v>353</v>
      </c>
      <c r="B19" s="9" t="s">
        <v>354</v>
      </c>
      <c r="C19" s="21" t="s">
        <v>26</v>
      </c>
      <c r="D19" s="70"/>
      <c r="E19" s="40"/>
      <c r="F19" s="11"/>
      <c r="G19" s="23"/>
      <c r="H19" s="11"/>
      <c r="I19" s="23"/>
      <c r="J19" s="11"/>
      <c r="K19" s="23"/>
      <c r="L19" s="11"/>
      <c r="M19" s="23"/>
      <c r="N19" s="11"/>
      <c r="O19" s="23"/>
      <c r="P19" s="11">
        <v>1301.5999999999999</v>
      </c>
      <c r="Q19" s="23">
        <v>65</v>
      </c>
      <c r="R19" s="11">
        <v>1392</v>
      </c>
      <c r="S19" s="23">
        <v>65</v>
      </c>
      <c r="T19" s="11"/>
      <c r="U19" s="23"/>
      <c r="V19" s="11">
        <v>1695</v>
      </c>
      <c r="W19" s="23">
        <v>52</v>
      </c>
      <c r="X19" s="11"/>
      <c r="Y19" s="23"/>
      <c r="Z19" s="11"/>
      <c r="AA19" s="23"/>
      <c r="AB19" s="11"/>
      <c r="AC19" s="23"/>
      <c r="AD19" s="11"/>
      <c r="AE19" s="23"/>
      <c r="AF19" s="11"/>
      <c r="AG19" s="23"/>
      <c r="AH19" s="11"/>
      <c r="AI19" s="23"/>
      <c r="AJ19" s="11"/>
      <c r="AK19" s="23"/>
      <c r="AL19" s="47">
        <f t="shared" si="0"/>
        <v>4388.6000000000004</v>
      </c>
      <c r="AM19" s="40">
        <f t="shared" si="1"/>
        <v>263224</v>
      </c>
      <c r="AN19" s="74">
        <f t="shared" si="2"/>
        <v>59.979036594813834</v>
      </c>
      <c r="AO19" s="26"/>
      <c r="AP19" s="9"/>
      <c r="AQ19" s="32"/>
    </row>
    <row r="20" spans="1:43" x14ac:dyDescent="0.2">
      <c r="A20" s="22" t="s">
        <v>29</v>
      </c>
      <c r="B20" s="9" t="s">
        <v>16</v>
      </c>
      <c r="C20" s="21" t="s">
        <v>26</v>
      </c>
      <c r="D20" s="70"/>
      <c r="E20" s="40"/>
      <c r="F20" s="11"/>
      <c r="G20" s="23"/>
      <c r="H20" s="11"/>
      <c r="I20" s="23"/>
      <c r="J20" s="11"/>
      <c r="K20" s="23"/>
      <c r="L20" s="11"/>
      <c r="M20" s="23"/>
      <c r="N20" s="11"/>
      <c r="O20" s="23"/>
      <c r="P20" s="11"/>
      <c r="Q20" s="23"/>
      <c r="R20" s="11"/>
      <c r="S20" s="23"/>
      <c r="T20" s="11"/>
      <c r="U20" s="23"/>
      <c r="V20" s="11"/>
      <c r="W20" s="23"/>
      <c r="X20" s="11"/>
      <c r="Y20" s="23"/>
      <c r="Z20" s="11"/>
      <c r="AA20" s="23"/>
      <c r="AB20" s="11"/>
      <c r="AC20" s="23"/>
      <c r="AD20" s="11"/>
      <c r="AE20" s="23"/>
      <c r="AF20" s="11"/>
      <c r="AG20" s="23"/>
      <c r="AH20" s="11"/>
      <c r="AI20" s="23"/>
      <c r="AJ20" s="11"/>
      <c r="AK20" s="23"/>
      <c r="AL20" s="47">
        <f t="shared" si="0"/>
        <v>0</v>
      </c>
      <c r="AM20" s="40">
        <f t="shared" si="1"/>
        <v>0</v>
      </c>
      <c r="AN20" s="74" t="str">
        <f t="shared" si="2"/>
        <v>--</v>
      </c>
      <c r="AO20" s="26" t="s">
        <v>29</v>
      </c>
      <c r="AP20" s="9" t="s">
        <v>16</v>
      </c>
      <c r="AQ20" s="32" t="s">
        <v>26</v>
      </c>
    </row>
    <row r="21" spans="1:43" x14ac:dyDescent="0.2">
      <c r="A21" s="22" t="s">
        <v>30</v>
      </c>
      <c r="B21" s="9" t="s">
        <v>17</v>
      </c>
      <c r="C21" s="21" t="s">
        <v>26</v>
      </c>
      <c r="D21" s="70">
        <v>83</v>
      </c>
      <c r="E21" s="40">
        <v>145</v>
      </c>
      <c r="F21" s="11">
        <v>290</v>
      </c>
      <c r="G21" s="23">
        <v>100</v>
      </c>
      <c r="H21" s="11">
        <v>18</v>
      </c>
      <c r="I21" s="23">
        <v>250</v>
      </c>
      <c r="J21" s="11">
        <v>63.5</v>
      </c>
      <c r="K21" s="23">
        <v>350</v>
      </c>
      <c r="L21" s="11">
        <v>25.7</v>
      </c>
      <c r="M21" s="23">
        <v>350</v>
      </c>
      <c r="N21" s="11">
        <v>78</v>
      </c>
      <c r="O21" s="23">
        <v>280</v>
      </c>
      <c r="P21" s="11">
        <v>67</v>
      </c>
      <c r="Q21" s="23">
        <v>180</v>
      </c>
      <c r="R21" s="11">
        <v>36</v>
      </c>
      <c r="S21" s="23">
        <v>180</v>
      </c>
      <c r="T21" s="11">
        <v>294</v>
      </c>
      <c r="U21" s="23">
        <v>170</v>
      </c>
      <c r="V21" s="11">
        <v>133</v>
      </c>
      <c r="W21" s="23">
        <v>170</v>
      </c>
      <c r="X21" s="11">
        <v>226</v>
      </c>
      <c r="Y21" s="23">
        <v>160</v>
      </c>
      <c r="Z21" s="11">
        <v>1775</v>
      </c>
      <c r="AA21" s="23">
        <v>120</v>
      </c>
      <c r="AB21" s="11">
        <v>965</v>
      </c>
      <c r="AC21" s="23">
        <v>120</v>
      </c>
      <c r="AD21" s="11">
        <v>78</v>
      </c>
      <c r="AE21" s="23">
        <v>195</v>
      </c>
      <c r="AF21" s="11"/>
      <c r="AG21" s="23"/>
      <c r="AH21" s="11"/>
      <c r="AI21" s="23"/>
      <c r="AJ21" s="11"/>
      <c r="AK21" s="23"/>
      <c r="AL21" s="47">
        <f t="shared" si="0"/>
        <v>4132.2</v>
      </c>
      <c r="AM21" s="40">
        <f t="shared" si="1"/>
        <v>569895</v>
      </c>
      <c r="AN21" s="74">
        <f t="shared" si="2"/>
        <v>137.91563815885002</v>
      </c>
      <c r="AO21" s="26" t="s">
        <v>30</v>
      </c>
      <c r="AP21" s="9" t="s">
        <v>17</v>
      </c>
      <c r="AQ21" s="32" t="s">
        <v>26</v>
      </c>
    </row>
    <row r="22" spans="1:43" x14ac:dyDescent="0.2">
      <c r="A22" s="22" t="s">
        <v>85</v>
      </c>
      <c r="B22" s="9" t="s">
        <v>86</v>
      </c>
      <c r="C22" s="21" t="s">
        <v>26</v>
      </c>
      <c r="D22" s="70"/>
      <c r="E22" s="40"/>
      <c r="F22" s="11">
        <v>25</v>
      </c>
      <c r="G22" s="23">
        <v>270</v>
      </c>
      <c r="H22" s="11"/>
      <c r="I22" s="23"/>
      <c r="J22" s="11"/>
      <c r="K22" s="23"/>
      <c r="L22" s="11"/>
      <c r="M22" s="23"/>
      <c r="N22" s="11"/>
      <c r="O22" s="23"/>
      <c r="P22" s="11"/>
      <c r="Q22" s="23"/>
      <c r="R22" s="11"/>
      <c r="S22" s="23"/>
      <c r="T22" s="11"/>
      <c r="U22" s="23"/>
      <c r="V22" s="11"/>
      <c r="W22" s="23"/>
      <c r="X22" s="11"/>
      <c r="Y22" s="23"/>
      <c r="Z22" s="11"/>
      <c r="AA22" s="23"/>
      <c r="AB22" s="11"/>
      <c r="AC22" s="23"/>
      <c r="AD22" s="11"/>
      <c r="AE22" s="23"/>
      <c r="AF22" s="11"/>
      <c r="AG22" s="23"/>
      <c r="AH22" s="11"/>
      <c r="AI22" s="23"/>
      <c r="AJ22" s="11"/>
      <c r="AK22" s="23"/>
      <c r="AL22" s="47">
        <f t="shared" si="0"/>
        <v>25</v>
      </c>
      <c r="AM22" s="40">
        <f t="shared" si="1"/>
        <v>6750</v>
      </c>
      <c r="AN22" s="74">
        <f t="shared" si="2"/>
        <v>270</v>
      </c>
      <c r="AO22" s="26" t="s">
        <v>85</v>
      </c>
      <c r="AP22" s="9" t="s">
        <v>86</v>
      </c>
      <c r="AQ22" s="32" t="s">
        <v>26</v>
      </c>
    </row>
    <row r="23" spans="1:43" x14ac:dyDescent="0.2">
      <c r="A23" s="22" t="s">
        <v>304</v>
      </c>
      <c r="B23" s="9" t="s">
        <v>192</v>
      </c>
      <c r="C23" s="21" t="s">
        <v>27</v>
      </c>
      <c r="D23" s="70"/>
      <c r="E23" s="40"/>
      <c r="F23" s="11"/>
      <c r="G23" s="23"/>
      <c r="H23" s="11"/>
      <c r="I23" s="23"/>
      <c r="J23" s="11"/>
      <c r="K23" s="23"/>
      <c r="L23" s="11"/>
      <c r="M23" s="23"/>
      <c r="N23" s="11"/>
      <c r="O23" s="23"/>
      <c r="P23" s="11"/>
      <c r="Q23" s="23"/>
      <c r="R23" s="11"/>
      <c r="S23" s="23"/>
      <c r="T23" s="11"/>
      <c r="U23" s="23"/>
      <c r="V23" s="11"/>
      <c r="W23" s="23"/>
      <c r="X23" s="11"/>
      <c r="Y23" s="23"/>
      <c r="Z23" s="11"/>
      <c r="AA23" s="23"/>
      <c r="AB23" s="11"/>
      <c r="AC23" s="23"/>
      <c r="AD23" s="11"/>
      <c r="AE23" s="23"/>
      <c r="AF23" s="11"/>
      <c r="AG23" s="23"/>
      <c r="AH23" s="11"/>
      <c r="AI23" s="23"/>
      <c r="AJ23" s="11"/>
      <c r="AK23" s="23"/>
      <c r="AL23" s="47">
        <f t="shared" si="0"/>
        <v>0</v>
      </c>
      <c r="AM23" s="40">
        <f t="shared" si="1"/>
        <v>0</v>
      </c>
      <c r="AN23" s="74" t="str">
        <f t="shared" si="2"/>
        <v>--</v>
      </c>
      <c r="AO23" s="26"/>
      <c r="AP23" s="9" t="s">
        <v>192</v>
      </c>
      <c r="AQ23" s="32"/>
    </row>
    <row r="24" spans="1:43" x14ac:dyDescent="0.2">
      <c r="A24" s="22" t="s">
        <v>223</v>
      </c>
      <c r="B24" s="9" t="s">
        <v>189</v>
      </c>
      <c r="C24" s="21" t="s">
        <v>27</v>
      </c>
      <c r="D24" s="70"/>
      <c r="E24" s="40"/>
      <c r="F24" s="11"/>
      <c r="G24" s="23"/>
      <c r="H24" s="11"/>
      <c r="I24" s="23"/>
      <c r="J24" s="11">
        <v>68</v>
      </c>
      <c r="K24" s="23">
        <v>120</v>
      </c>
      <c r="L24" s="11"/>
      <c r="M24" s="23"/>
      <c r="N24" s="11">
        <v>60</v>
      </c>
      <c r="O24" s="23">
        <v>120</v>
      </c>
      <c r="P24" s="11"/>
      <c r="Q24" s="23"/>
      <c r="R24" s="11"/>
      <c r="S24" s="23"/>
      <c r="T24" s="11">
        <v>29.5</v>
      </c>
      <c r="U24" s="23">
        <v>138</v>
      </c>
      <c r="V24" s="11"/>
      <c r="W24" s="23"/>
      <c r="X24" s="11">
        <v>118</v>
      </c>
      <c r="Y24" s="23">
        <v>150</v>
      </c>
      <c r="Z24" s="11">
        <v>56</v>
      </c>
      <c r="AA24" s="23">
        <v>160</v>
      </c>
      <c r="AB24" s="11"/>
      <c r="AC24" s="23"/>
      <c r="AD24" s="11">
        <v>189</v>
      </c>
      <c r="AE24" s="23">
        <v>139</v>
      </c>
      <c r="AF24" s="11"/>
      <c r="AG24" s="23"/>
      <c r="AH24" s="11"/>
      <c r="AI24" s="23"/>
      <c r="AJ24" s="11"/>
      <c r="AK24" s="23"/>
      <c r="AL24" s="47">
        <f t="shared" si="0"/>
        <v>520.5</v>
      </c>
      <c r="AM24" s="40">
        <f t="shared" si="1"/>
        <v>72362</v>
      </c>
      <c r="AN24" s="74">
        <f t="shared" si="2"/>
        <v>139.02401536983669</v>
      </c>
      <c r="AO24" s="26"/>
      <c r="AP24" s="9" t="s">
        <v>189</v>
      </c>
      <c r="AQ24" s="32"/>
    </row>
    <row r="25" spans="1:43" x14ac:dyDescent="0.2">
      <c r="A25" s="22" t="s">
        <v>360</v>
      </c>
      <c r="B25" s="9" t="s">
        <v>361</v>
      </c>
      <c r="C25" s="21" t="s">
        <v>27</v>
      </c>
      <c r="D25" s="70"/>
      <c r="E25" s="40"/>
      <c r="F25" s="11"/>
      <c r="G25" s="23"/>
      <c r="H25" s="11"/>
      <c r="I25" s="23"/>
      <c r="J25" s="11"/>
      <c r="K25" s="23"/>
      <c r="L25" s="11"/>
      <c r="M25" s="23"/>
      <c r="N25" s="11"/>
      <c r="O25" s="23"/>
      <c r="P25" s="11"/>
      <c r="Q25" s="23"/>
      <c r="R25" s="11"/>
      <c r="S25" s="23"/>
      <c r="T25" s="11"/>
      <c r="U25" s="23"/>
      <c r="V25" s="11"/>
      <c r="W25" s="23"/>
      <c r="X25" s="11">
        <v>118</v>
      </c>
      <c r="Y25" s="23">
        <v>50</v>
      </c>
      <c r="Z25" s="11">
        <v>56</v>
      </c>
      <c r="AA25" s="23">
        <v>60</v>
      </c>
      <c r="AB25" s="11"/>
      <c r="AC25" s="23"/>
      <c r="AD25" s="11">
        <v>189</v>
      </c>
      <c r="AE25" s="23">
        <v>115</v>
      </c>
      <c r="AF25" s="11"/>
      <c r="AG25" s="23"/>
      <c r="AH25" s="11"/>
      <c r="AI25" s="23"/>
      <c r="AJ25" s="11"/>
      <c r="AK25" s="23"/>
      <c r="AL25" s="47">
        <f t="shared" si="0"/>
        <v>363</v>
      </c>
      <c r="AM25" s="40">
        <f t="shared" si="1"/>
        <v>30995</v>
      </c>
      <c r="AN25" s="74">
        <f t="shared" si="2"/>
        <v>85.385674931129472</v>
      </c>
      <c r="AO25" s="26"/>
      <c r="AP25" s="9"/>
      <c r="AQ25" s="32"/>
    </row>
    <row r="26" spans="1:43" x14ac:dyDescent="0.2">
      <c r="A26" s="22" t="s">
        <v>5</v>
      </c>
      <c r="B26" s="1" t="s">
        <v>12</v>
      </c>
      <c r="C26" s="21" t="s">
        <v>27</v>
      </c>
      <c r="D26" s="70"/>
      <c r="E26" s="40"/>
      <c r="F26" s="11"/>
      <c r="G26" s="23"/>
      <c r="H26" s="11"/>
      <c r="I26" s="23"/>
      <c r="J26" s="11"/>
      <c r="K26" s="23"/>
      <c r="L26" s="11"/>
      <c r="M26" s="23"/>
      <c r="N26" s="11"/>
      <c r="O26" s="23"/>
      <c r="P26" s="11"/>
      <c r="Q26" s="23"/>
      <c r="R26" s="11"/>
      <c r="S26" s="23"/>
      <c r="T26" s="11"/>
      <c r="U26" s="23"/>
      <c r="V26" s="11"/>
      <c r="W26" s="23"/>
      <c r="X26" s="11"/>
      <c r="Y26" s="23"/>
      <c r="Z26" s="11"/>
      <c r="AA26" s="23"/>
      <c r="AB26" s="11"/>
      <c r="AC26" s="23"/>
      <c r="AD26" s="11"/>
      <c r="AE26" s="23"/>
      <c r="AF26" s="11"/>
      <c r="AG26" s="23"/>
      <c r="AH26" s="11"/>
      <c r="AI26" s="23"/>
      <c r="AJ26" s="11"/>
      <c r="AK26" s="23"/>
      <c r="AL26" s="47">
        <f t="shared" si="0"/>
        <v>0</v>
      </c>
      <c r="AM26" s="40">
        <f t="shared" si="1"/>
        <v>0</v>
      </c>
      <c r="AN26" s="74" t="str">
        <f t="shared" si="2"/>
        <v>--</v>
      </c>
      <c r="AO26" s="38" t="s">
        <v>5</v>
      </c>
      <c r="AP26" s="9" t="s">
        <v>12</v>
      </c>
      <c r="AQ26" s="32" t="s">
        <v>27</v>
      </c>
    </row>
    <row r="27" spans="1:43" x14ac:dyDescent="0.2">
      <c r="A27" s="22" t="s">
        <v>226</v>
      </c>
      <c r="B27" s="9" t="s">
        <v>227</v>
      </c>
      <c r="C27" s="21" t="s">
        <v>27</v>
      </c>
      <c r="D27" s="70"/>
      <c r="E27" s="40"/>
      <c r="F27" s="11"/>
      <c r="G27" s="23"/>
      <c r="H27" s="11"/>
      <c r="I27" s="23"/>
      <c r="J27" s="11"/>
      <c r="K27" s="23"/>
      <c r="L27" s="11"/>
      <c r="M27" s="23"/>
      <c r="N27" s="11"/>
      <c r="O27" s="23"/>
      <c r="P27" s="11"/>
      <c r="Q27" s="23"/>
      <c r="R27" s="11">
        <v>724.1</v>
      </c>
      <c r="S27" s="23">
        <v>53</v>
      </c>
      <c r="T27" s="11"/>
      <c r="U27" s="23"/>
      <c r="V27" s="11"/>
      <c r="W27" s="23"/>
      <c r="X27" s="11"/>
      <c r="Y27" s="23"/>
      <c r="Z27" s="11"/>
      <c r="AA27" s="23"/>
      <c r="AB27" s="11"/>
      <c r="AC27" s="23"/>
      <c r="AD27" s="11">
        <v>353.4</v>
      </c>
      <c r="AE27" s="23">
        <v>97</v>
      </c>
      <c r="AF27" s="11"/>
      <c r="AG27" s="23"/>
      <c r="AH27" s="11"/>
      <c r="AI27" s="23"/>
      <c r="AJ27" s="11"/>
      <c r="AK27" s="23"/>
      <c r="AL27" s="47">
        <f t="shared" si="0"/>
        <v>1077.5</v>
      </c>
      <c r="AM27" s="40">
        <f t="shared" si="1"/>
        <v>72657.100000000006</v>
      </c>
      <c r="AN27" s="74">
        <f t="shared" si="2"/>
        <v>67.431183294663583</v>
      </c>
      <c r="AO27" s="38"/>
      <c r="AP27" s="9" t="s">
        <v>227</v>
      </c>
      <c r="AQ27" s="32"/>
    </row>
    <row r="28" spans="1:43" x14ac:dyDescent="0.2">
      <c r="A28" s="22" t="s">
        <v>376</v>
      </c>
      <c r="B28" s="9" t="s">
        <v>377</v>
      </c>
      <c r="C28" s="21" t="s">
        <v>27</v>
      </c>
      <c r="D28" s="70"/>
      <c r="E28" s="40"/>
      <c r="F28" s="11"/>
      <c r="G28" s="23"/>
      <c r="H28" s="11"/>
      <c r="I28" s="23"/>
      <c r="J28" s="11"/>
      <c r="K28" s="23"/>
      <c r="L28" s="11"/>
      <c r="M28" s="23"/>
      <c r="N28" s="11"/>
      <c r="O28" s="23"/>
      <c r="P28" s="11"/>
      <c r="Q28" s="23"/>
      <c r="R28" s="11"/>
      <c r="S28" s="23"/>
      <c r="T28" s="11"/>
      <c r="U28" s="23"/>
      <c r="V28" s="11"/>
      <c r="W28" s="23"/>
      <c r="X28" s="11"/>
      <c r="Y28" s="23"/>
      <c r="Z28" s="11"/>
      <c r="AA28" s="23"/>
      <c r="AB28" s="11"/>
      <c r="AC28" s="23"/>
      <c r="AD28" s="11">
        <v>179.7</v>
      </c>
      <c r="AE28" s="23">
        <v>109</v>
      </c>
      <c r="AF28" s="11"/>
      <c r="AG28" s="23"/>
      <c r="AH28" s="11"/>
      <c r="AI28" s="23"/>
      <c r="AJ28" s="11"/>
      <c r="AK28" s="23"/>
      <c r="AL28" s="47">
        <f t="shared" si="0"/>
        <v>179.7</v>
      </c>
      <c r="AM28" s="40">
        <f t="shared" si="1"/>
        <v>19587.3</v>
      </c>
      <c r="AN28" s="74">
        <f t="shared" si="2"/>
        <v>109</v>
      </c>
      <c r="AO28" s="38"/>
      <c r="AP28" s="9"/>
      <c r="AQ28" s="32"/>
    </row>
    <row r="29" spans="1:43" x14ac:dyDescent="0.2">
      <c r="A29" s="22" t="s">
        <v>91</v>
      </c>
      <c r="B29" s="10" t="s">
        <v>92</v>
      </c>
      <c r="C29" s="32" t="s">
        <v>27</v>
      </c>
      <c r="D29" s="70"/>
      <c r="E29" s="40"/>
      <c r="F29" s="11"/>
      <c r="G29" s="23"/>
      <c r="H29" s="11"/>
      <c r="I29" s="23"/>
      <c r="J29" s="11"/>
      <c r="K29" s="23"/>
      <c r="L29" s="11"/>
      <c r="M29" s="23"/>
      <c r="N29" s="11"/>
      <c r="O29" s="23"/>
      <c r="P29" s="11">
        <v>660.1</v>
      </c>
      <c r="Q29" s="23">
        <v>60</v>
      </c>
      <c r="R29" s="11"/>
      <c r="S29" s="23"/>
      <c r="T29" s="11"/>
      <c r="U29" s="23"/>
      <c r="V29" s="11"/>
      <c r="W29" s="23"/>
      <c r="X29" s="11"/>
      <c r="Y29" s="23"/>
      <c r="Z29" s="11">
        <v>2426.1</v>
      </c>
      <c r="AA29" s="23">
        <v>50</v>
      </c>
      <c r="AB29" s="11">
        <v>1336.1</v>
      </c>
      <c r="AC29" s="23">
        <v>50</v>
      </c>
      <c r="AD29" s="11"/>
      <c r="AE29" s="23"/>
      <c r="AF29" s="11"/>
      <c r="AG29" s="23"/>
      <c r="AH29" s="11"/>
      <c r="AI29" s="23"/>
      <c r="AJ29" s="11"/>
      <c r="AK29" s="23"/>
      <c r="AL29" s="47">
        <f t="shared" si="0"/>
        <v>4422.2999999999993</v>
      </c>
      <c r="AM29" s="40">
        <f t="shared" si="1"/>
        <v>227716</v>
      </c>
      <c r="AN29" s="74">
        <f t="shared" si="2"/>
        <v>51.492662189358484</v>
      </c>
      <c r="AO29" s="26" t="s">
        <v>91</v>
      </c>
      <c r="AP29" s="10" t="s">
        <v>92</v>
      </c>
      <c r="AQ29" s="32" t="s">
        <v>27</v>
      </c>
    </row>
    <row r="30" spans="1:43" x14ac:dyDescent="0.2">
      <c r="A30" s="22" t="s">
        <v>93</v>
      </c>
      <c r="B30" s="10" t="s">
        <v>94</v>
      </c>
      <c r="C30" s="32" t="s">
        <v>27</v>
      </c>
      <c r="D30" s="70"/>
      <c r="E30" s="40"/>
      <c r="F30" s="11"/>
      <c r="G30" s="23"/>
      <c r="H30" s="11"/>
      <c r="I30" s="23"/>
      <c r="J30" s="11"/>
      <c r="K30" s="23"/>
      <c r="L30" s="11"/>
      <c r="M30" s="23"/>
      <c r="N30" s="11"/>
      <c r="O30" s="23"/>
      <c r="P30" s="11"/>
      <c r="Q30" s="23"/>
      <c r="R30" s="11"/>
      <c r="S30" s="23"/>
      <c r="T30" s="11"/>
      <c r="U30" s="23"/>
      <c r="V30" s="11"/>
      <c r="W30" s="23"/>
      <c r="X30" s="11"/>
      <c r="Y30" s="23"/>
      <c r="Z30" s="11"/>
      <c r="AA30" s="23"/>
      <c r="AB30" s="11"/>
      <c r="AC30" s="23"/>
      <c r="AD30" s="11"/>
      <c r="AE30" s="23"/>
      <c r="AF30" s="11"/>
      <c r="AG30" s="23"/>
      <c r="AH30" s="11"/>
      <c r="AI30" s="23"/>
      <c r="AJ30" s="11"/>
      <c r="AK30" s="23"/>
      <c r="AL30" s="47">
        <f t="shared" si="0"/>
        <v>0</v>
      </c>
      <c r="AM30" s="40">
        <f t="shared" si="1"/>
        <v>0</v>
      </c>
      <c r="AN30" s="74" t="str">
        <f t="shared" si="2"/>
        <v>--</v>
      </c>
      <c r="AO30" s="26" t="s">
        <v>93</v>
      </c>
      <c r="AP30" s="10" t="s">
        <v>94</v>
      </c>
      <c r="AQ30" s="32" t="s">
        <v>27</v>
      </c>
    </row>
    <row r="31" spans="1:43" x14ac:dyDescent="0.2">
      <c r="A31" s="22" t="s">
        <v>364</v>
      </c>
      <c r="B31" s="10" t="s">
        <v>365</v>
      </c>
      <c r="C31" s="32" t="s">
        <v>27</v>
      </c>
      <c r="D31" s="70"/>
      <c r="E31" s="40"/>
      <c r="F31" s="11"/>
      <c r="G31" s="23"/>
      <c r="H31" s="11"/>
      <c r="I31" s="23"/>
      <c r="J31" s="11"/>
      <c r="K31" s="23"/>
      <c r="L31" s="11"/>
      <c r="M31" s="23"/>
      <c r="N31" s="11"/>
      <c r="O31" s="23"/>
      <c r="P31" s="11"/>
      <c r="Q31" s="23"/>
      <c r="R31" s="11"/>
      <c r="S31" s="23"/>
      <c r="T31" s="11"/>
      <c r="U31" s="23"/>
      <c r="V31" s="11"/>
      <c r="W31" s="23"/>
      <c r="X31" s="11"/>
      <c r="Y31" s="23"/>
      <c r="Z31" s="11">
        <v>1187.5</v>
      </c>
      <c r="AA31" s="23">
        <v>140</v>
      </c>
      <c r="AB31" s="11">
        <v>655.29999999999995</v>
      </c>
      <c r="AC31" s="23">
        <v>140</v>
      </c>
      <c r="AD31" s="11"/>
      <c r="AE31" s="23"/>
      <c r="AF31" s="11"/>
      <c r="AG31" s="23"/>
      <c r="AH31" s="11"/>
      <c r="AI31" s="23"/>
      <c r="AJ31" s="11"/>
      <c r="AK31" s="23"/>
      <c r="AL31" s="47">
        <f t="shared" si="0"/>
        <v>1842.8</v>
      </c>
      <c r="AM31" s="40">
        <f t="shared" si="1"/>
        <v>257992</v>
      </c>
      <c r="AN31" s="74">
        <f t="shared" si="2"/>
        <v>140</v>
      </c>
      <c r="AO31" s="26"/>
      <c r="AP31" s="10"/>
      <c r="AQ31" s="32"/>
    </row>
    <row r="32" spans="1:43" x14ac:dyDescent="0.2">
      <c r="A32" s="26" t="s">
        <v>77</v>
      </c>
      <c r="B32" s="10" t="s">
        <v>90</v>
      </c>
      <c r="C32" s="21" t="s">
        <v>55</v>
      </c>
      <c r="D32" s="70"/>
      <c r="E32" s="40"/>
      <c r="F32" s="11"/>
      <c r="G32" s="23"/>
      <c r="H32" s="11"/>
      <c r="I32" s="23"/>
      <c r="J32" s="11"/>
      <c r="K32" s="23"/>
      <c r="L32" s="11"/>
      <c r="M32" s="23"/>
      <c r="N32" s="11"/>
      <c r="O32" s="23"/>
      <c r="P32" s="11"/>
      <c r="Q32" s="23"/>
      <c r="R32" s="11"/>
      <c r="S32" s="23"/>
      <c r="T32" s="11"/>
      <c r="U32" s="23"/>
      <c r="V32" s="11"/>
      <c r="W32" s="23"/>
      <c r="X32" s="11"/>
      <c r="Y32" s="23"/>
      <c r="Z32" s="11"/>
      <c r="AA32" s="23"/>
      <c r="AB32" s="11"/>
      <c r="AC32" s="23"/>
      <c r="AD32" s="11"/>
      <c r="AE32" s="23"/>
      <c r="AF32" s="11"/>
      <c r="AG32" s="23"/>
      <c r="AH32" s="11"/>
      <c r="AI32" s="23"/>
      <c r="AJ32" s="11"/>
      <c r="AK32" s="23"/>
      <c r="AL32" s="47">
        <f t="shared" si="0"/>
        <v>0</v>
      </c>
      <c r="AM32" s="40">
        <f t="shared" si="1"/>
        <v>0</v>
      </c>
      <c r="AN32" s="74" t="str">
        <f t="shared" si="2"/>
        <v>--</v>
      </c>
      <c r="AO32" s="26" t="s">
        <v>77</v>
      </c>
      <c r="AP32" s="10" t="s">
        <v>90</v>
      </c>
      <c r="AQ32" s="32" t="s">
        <v>55</v>
      </c>
    </row>
    <row r="33" spans="1:43" s="1" customFormat="1" x14ac:dyDescent="0.2">
      <c r="A33" s="22" t="s">
        <v>67</v>
      </c>
      <c r="B33" s="9" t="s">
        <v>24</v>
      </c>
      <c r="C33" s="21" t="s">
        <v>68</v>
      </c>
      <c r="D33" s="70">
        <v>100</v>
      </c>
      <c r="E33" s="40">
        <v>110</v>
      </c>
      <c r="F33" s="11">
        <v>193</v>
      </c>
      <c r="G33" s="23">
        <v>90</v>
      </c>
      <c r="H33" s="11"/>
      <c r="I33" s="23"/>
      <c r="J33" s="11"/>
      <c r="K33" s="40"/>
      <c r="L33" s="11"/>
      <c r="M33" s="40"/>
      <c r="N33" s="11">
        <v>96</v>
      </c>
      <c r="O33" s="40">
        <v>120</v>
      </c>
      <c r="P33" s="11">
        <v>93</v>
      </c>
      <c r="Q33" s="40">
        <v>115</v>
      </c>
      <c r="R33" s="11"/>
      <c r="S33" s="40"/>
      <c r="T33" s="11">
        <v>31</v>
      </c>
      <c r="U33" s="40">
        <v>130</v>
      </c>
      <c r="V33" s="11">
        <v>13</v>
      </c>
      <c r="W33" s="40">
        <v>120</v>
      </c>
      <c r="X33" s="11"/>
      <c r="Y33" s="40"/>
      <c r="Z33" s="11">
        <v>871</v>
      </c>
      <c r="AA33" s="40">
        <v>100</v>
      </c>
      <c r="AB33" s="11">
        <v>297</v>
      </c>
      <c r="AC33" s="40">
        <v>100</v>
      </c>
      <c r="AD33" s="11">
        <v>170</v>
      </c>
      <c r="AE33" s="40">
        <v>84</v>
      </c>
      <c r="AF33" s="11"/>
      <c r="AG33" s="40"/>
      <c r="AH33" s="11"/>
      <c r="AI33" s="40"/>
      <c r="AJ33" s="11"/>
      <c r="AK33" s="40"/>
      <c r="AL33" s="47">
        <f t="shared" si="0"/>
        <v>1864</v>
      </c>
      <c r="AM33" s="40">
        <f t="shared" si="1"/>
        <v>187255</v>
      </c>
      <c r="AN33" s="74">
        <f t="shared" si="2"/>
        <v>100.45869098712447</v>
      </c>
      <c r="AO33" s="26" t="s">
        <v>67</v>
      </c>
      <c r="AP33" s="9" t="s">
        <v>24</v>
      </c>
      <c r="AQ33" s="32" t="s">
        <v>68</v>
      </c>
    </row>
    <row r="34" spans="1:43" s="1" customFormat="1" x14ac:dyDescent="0.2">
      <c r="A34" s="22" t="s">
        <v>245</v>
      </c>
      <c r="B34" s="9" t="s">
        <v>246</v>
      </c>
      <c r="C34" s="21" t="s">
        <v>3</v>
      </c>
      <c r="D34" s="70"/>
      <c r="E34" s="40"/>
      <c r="F34" s="11"/>
      <c r="G34" s="23"/>
      <c r="H34" s="11"/>
      <c r="I34" s="23"/>
      <c r="J34" s="11"/>
      <c r="K34" s="40"/>
      <c r="L34" s="11"/>
      <c r="M34" s="40"/>
      <c r="N34" s="11"/>
      <c r="O34" s="40"/>
      <c r="P34" s="11"/>
      <c r="Q34" s="40"/>
      <c r="R34" s="11"/>
      <c r="S34" s="40"/>
      <c r="T34" s="11"/>
      <c r="U34" s="40"/>
      <c r="V34" s="11"/>
      <c r="W34" s="40"/>
      <c r="X34" s="11"/>
      <c r="Y34" s="40"/>
      <c r="Z34" s="11"/>
      <c r="AA34" s="40"/>
      <c r="AB34" s="11"/>
      <c r="AC34" s="40"/>
      <c r="AD34" s="11"/>
      <c r="AE34" s="40"/>
      <c r="AF34" s="11"/>
      <c r="AG34" s="40"/>
      <c r="AH34" s="11"/>
      <c r="AI34" s="40"/>
      <c r="AJ34" s="11"/>
      <c r="AK34" s="40"/>
      <c r="AL34" s="47">
        <f t="shared" si="0"/>
        <v>0</v>
      </c>
      <c r="AM34" s="40">
        <f t="shared" si="1"/>
        <v>0</v>
      </c>
      <c r="AN34" s="74" t="str">
        <f t="shared" si="2"/>
        <v>--</v>
      </c>
      <c r="AO34" s="26"/>
      <c r="AP34" s="9" t="s">
        <v>246</v>
      </c>
      <c r="AQ34" s="32"/>
    </row>
    <row r="35" spans="1:43" s="1" customFormat="1" x14ac:dyDescent="0.2">
      <c r="A35" s="22" t="s">
        <v>247</v>
      </c>
      <c r="B35" s="9" t="s">
        <v>190</v>
      </c>
      <c r="C35" s="21" t="s">
        <v>26</v>
      </c>
      <c r="D35" s="70"/>
      <c r="E35" s="40"/>
      <c r="F35" s="11"/>
      <c r="G35" s="23"/>
      <c r="H35" s="11"/>
      <c r="I35" s="23"/>
      <c r="J35" s="11"/>
      <c r="K35" s="40"/>
      <c r="L35" s="11"/>
      <c r="M35" s="40"/>
      <c r="N35" s="11"/>
      <c r="O35" s="40"/>
      <c r="P35" s="11"/>
      <c r="Q35" s="40"/>
      <c r="R35" s="11"/>
      <c r="S35" s="40"/>
      <c r="T35" s="11"/>
      <c r="U35" s="40"/>
      <c r="V35" s="11"/>
      <c r="W35" s="40"/>
      <c r="X35" s="11"/>
      <c r="Y35" s="40"/>
      <c r="Z35" s="11"/>
      <c r="AA35" s="40"/>
      <c r="AB35" s="11"/>
      <c r="AC35" s="40"/>
      <c r="AD35" s="11"/>
      <c r="AE35" s="40"/>
      <c r="AF35" s="11"/>
      <c r="AG35" s="40"/>
      <c r="AH35" s="11"/>
      <c r="AI35" s="40"/>
      <c r="AJ35" s="11"/>
      <c r="AK35" s="40"/>
      <c r="AL35" s="47">
        <f t="shared" si="0"/>
        <v>0</v>
      </c>
      <c r="AM35" s="40">
        <f t="shared" si="1"/>
        <v>0</v>
      </c>
      <c r="AN35" s="74" t="str">
        <f t="shared" si="2"/>
        <v>--</v>
      </c>
      <c r="AO35" s="26"/>
      <c r="AP35" s="9" t="s">
        <v>190</v>
      </c>
      <c r="AQ35" s="32"/>
    </row>
    <row r="36" spans="1:43" s="1" customFormat="1" x14ac:dyDescent="0.2">
      <c r="A36" s="22" t="s">
        <v>248</v>
      </c>
      <c r="B36" s="9" t="s">
        <v>249</v>
      </c>
      <c r="C36" s="21" t="s">
        <v>36</v>
      </c>
      <c r="D36" s="70"/>
      <c r="E36" s="40"/>
      <c r="F36" s="11"/>
      <c r="G36" s="23"/>
      <c r="H36" s="11"/>
      <c r="I36" s="23"/>
      <c r="J36" s="11"/>
      <c r="K36" s="40"/>
      <c r="L36" s="11"/>
      <c r="M36" s="40"/>
      <c r="N36" s="11"/>
      <c r="O36" s="40"/>
      <c r="P36" s="11"/>
      <c r="Q36" s="40"/>
      <c r="R36" s="11"/>
      <c r="S36" s="40"/>
      <c r="T36" s="11">
        <v>50</v>
      </c>
      <c r="U36" s="40">
        <v>70</v>
      </c>
      <c r="V36" s="11"/>
      <c r="W36" s="40"/>
      <c r="X36" s="11"/>
      <c r="Y36" s="40"/>
      <c r="Z36" s="11"/>
      <c r="AA36" s="40"/>
      <c r="AB36" s="11"/>
      <c r="AC36" s="40"/>
      <c r="AD36" s="11"/>
      <c r="AE36" s="40"/>
      <c r="AF36" s="11"/>
      <c r="AG36" s="40"/>
      <c r="AH36" s="11"/>
      <c r="AI36" s="40"/>
      <c r="AJ36" s="11"/>
      <c r="AK36" s="40"/>
      <c r="AL36" s="47">
        <f t="shared" si="0"/>
        <v>50</v>
      </c>
      <c r="AM36" s="40">
        <f t="shared" si="1"/>
        <v>3500</v>
      </c>
      <c r="AN36" s="74">
        <f t="shared" si="2"/>
        <v>70</v>
      </c>
      <c r="AO36" s="26"/>
      <c r="AP36" s="9" t="s">
        <v>249</v>
      </c>
      <c r="AQ36" s="32"/>
    </row>
    <row r="37" spans="1:43" s="1" customFormat="1" x14ac:dyDescent="0.2">
      <c r="A37" s="22" t="s">
        <v>250</v>
      </c>
      <c r="B37" s="9" t="s">
        <v>251</v>
      </c>
      <c r="C37" s="21" t="s">
        <v>26</v>
      </c>
      <c r="D37" s="70"/>
      <c r="E37" s="40"/>
      <c r="F37" s="11"/>
      <c r="G37" s="23"/>
      <c r="H37" s="11"/>
      <c r="I37" s="23"/>
      <c r="J37" s="11"/>
      <c r="K37" s="40"/>
      <c r="L37" s="11"/>
      <c r="M37" s="40"/>
      <c r="N37" s="11"/>
      <c r="O37" s="40"/>
      <c r="P37" s="11"/>
      <c r="Q37" s="40"/>
      <c r="R37" s="11"/>
      <c r="S37" s="40"/>
      <c r="T37" s="11"/>
      <c r="U37" s="40"/>
      <c r="V37" s="11"/>
      <c r="W37" s="40"/>
      <c r="X37" s="11"/>
      <c r="Y37" s="40"/>
      <c r="Z37" s="11"/>
      <c r="AA37" s="40"/>
      <c r="AB37" s="11"/>
      <c r="AC37" s="40"/>
      <c r="AD37" s="11"/>
      <c r="AE37" s="40"/>
      <c r="AF37" s="11"/>
      <c r="AG37" s="40"/>
      <c r="AH37" s="11"/>
      <c r="AI37" s="40"/>
      <c r="AJ37" s="11"/>
      <c r="AK37" s="40"/>
      <c r="AL37" s="47">
        <f t="shared" si="0"/>
        <v>0</v>
      </c>
      <c r="AM37" s="40">
        <f t="shared" si="1"/>
        <v>0</v>
      </c>
      <c r="AN37" s="74" t="str">
        <f t="shared" si="2"/>
        <v>--</v>
      </c>
      <c r="AO37" s="26"/>
      <c r="AP37" s="9" t="s">
        <v>263</v>
      </c>
      <c r="AQ37" s="32"/>
    </row>
    <row r="38" spans="1:43" s="1" customFormat="1" x14ac:dyDescent="0.2">
      <c r="A38" s="22" t="s">
        <v>252</v>
      </c>
      <c r="B38" s="9" t="s">
        <v>253</v>
      </c>
      <c r="C38" s="21" t="s">
        <v>41</v>
      </c>
      <c r="D38" s="70"/>
      <c r="E38" s="40"/>
      <c r="F38" s="11"/>
      <c r="G38" s="23"/>
      <c r="H38" s="11"/>
      <c r="I38" s="23"/>
      <c r="J38" s="11"/>
      <c r="K38" s="40"/>
      <c r="L38" s="11"/>
      <c r="M38" s="40"/>
      <c r="N38" s="11"/>
      <c r="O38" s="40"/>
      <c r="P38" s="11"/>
      <c r="Q38" s="40"/>
      <c r="R38" s="11"/>
      <c r="S38" s="40"/>
      <c r="T38" s="11"/>
      <c r="U38" s="40"/>
      <c r="V38" s="11"/>
      <c r="W38" s="40"/>
      <c r="X38" s="11"/>
      <c r="Y38" s="40"/>
      <c r="Z38" s="11"/>
      <c r="AA38" s="40"/>
      <c r="AB38" s="11"/>
      <c r="AC38" s="40"/>
      <c r="AD38" s="11"/>
      <c r="AE38" s="40"/>
      <c r="AF38" s="11"/>
      <c r="AG38" s="40"/>
      <c r="AH38" s="11"/>
      <c r="AI38" s="40"/>
      <c r="AJ38" s="11"/>
      <c r="AK38" s="40"/>
      <c r="AL38" s="47">
        <f t="shared" si="0"/>
        <v>0</v>
      </c>
      <c r="AM38" s="40">
        <f t="shared" si="1"/>
        <v>0</v>
      </c>
      <c r="AN38" s="74" t="str">
        <f t="shared" si="2"/>
        <v>--</v>
      </c>
      <c r="AO38" s="26"/>
      <c r="AP38" s="9" t="s">
        <v>264</v>
      </c>
      <c r="AQ38" s="32"/>
    </row>
    <row r="39" spans="1:43" s="1" customFormat="1" x14ac:dyDescent="0.2">
      <c r="A39" s="22" t="s">
        <v>254</v>
      </c>
      <c r="B39" s="9" t="s">
        <v>255</v>
      </c>
      <c r="C39" s="21" t="s">
        <v>3</v>
      </c>
      <c r="D39" s="70"/>
      <c r="E39" s="40"/>
      <c r="F39" s="11"/>
      <c r="G39" s="23"/>
      <c r="H39" s="11"/>
      <c r="I39" s="23"/>
      <c r="J39" s="11"/>
      <c r="K39" s="40"/>
      <c r="L39" s="11"/>
      <c r="M39" s="40"/>
      <c r="N39" s="11"/>
      <c r="O39" s="40"/>
      <c r="P39" s="11"/>
      <c r="Q39" s="40"/>
      <c r="R39" s="11"/>
      <c r="S39" s="40"/>
      <c r="T39" s="11"/>
      <c r="U39" s="40"/>
      <c r="V39" s="11"/>
      <c r="W39" s="40"/>
      <c r="X39" s="11"/>
      <c r="Y39" s="40"/>
      <c r="Z39" s="11">
        <v>1</v>
      </c>
      <c r="AA39" s="40">
        <v>4500</v>
      </c>
      <c r="AB39" s="11">
        <v>1</v>
      </c>
      <c r="AC39" s="40">
        <v>1800</v>
      </c>
      <c r="AD39" s="11"/>
      <c r="AE39" s="40"/>
      <c r="AF39" s="11"/>
      <c r="AG39" s="40"/>
      <c r="AH39" s="11"/>
      <c r="AI39" s="40"/>
      <c r="AJ39" s="11"/>
      <c r="AK39" s="40"/>
      <c r="AL39" s="47">
        <f t="shared" si="0"/>
        <v>2</v>
      </c>
      <c r="AM39" s="40">
        <f t="shared" si="1"/>
        <v>6300</v>
      </c>
      <c r="AN39" s="74">
        <f t="shared" si="2"/>
        <v>3150</v>
      </c>
      <c r="AO39" s="26"/>
      <c r="AP39" s="9" t="s">
        <v>255</v>
      </c>
      <c r="AQ39" s="32"/>
    </row>
    <row r="40" spans="1:43" s="1" customFormat="1" x14ac:dyDescent="0.2">
      <c r="A40" s="22" t="s">
        <v>256</v>
      </c>
      <c r="B40" s="9" t="s">
        <v>257</v>
      </c>
      <c r="C40" s="21" t="s">
        <v>3</v>
      </c>
      <c r="D40" s="70"/>
      <c r="E40" s="40"/>
      <c r="F40" s="11"/>
      <c r="G40" s="23"/>
      <c r="H40" s="11"/>
      <c r="I40" s="23"/>
      <c r="J40" s="11"/>
      <c r="K40" s="40"/>
      <c r="L40" s="11"/>
      <c r="M40" s="40"/>
      <c r="N40" s="11"/>
      <c r="O40" s="40"/>
      <c r="P40" s="11"/>
      <c r="Q40" s="40"/>
      <c r="R40" s="11"/>
      <c r="S40" s="40"/>
      <c r="T40" s="11"/>
      <c r="U40" s="40"/>
      <c r="V40" s="11"/>
      <c r="W40" s="40"/>
      <c r="X40" s="11"/>
      <c r="Y40" s="40"/>
      <c r="Z40" s="11">
        <v>1</v>
      </c>
      <c r="AA40" s="40">
        <v>35000</v>
      </c>
      <c r="AB40" s="11">
        <v>1</v>
      </c>
      <c r="AC40" s="40">
        <v>9000</v>
      </c>
      <c r="AD40" s="11"/>
      <c r="AE40" s="40"/>
      <c r="AF40" s="11"/>
      <c r="AG40" s="40"/>
      <c r="AH40" s="11"/>
      <c r="AI40" s="40"/>
      <c r="AJ40" s="11"/>
      <c r="AK40" s="40"/>
      <c r="AL40" s="47">
        <f t="shared" si="0"/>
        <v>2</v>
      </c>
      <c r="AM40" s="40">
        <f t="shared" si="1"/>
        <v>44000</v>
      </c>
      <c r="AN40" s="74">
        <f t="shared" si="2"/>
        <v>22000</v>
      </c>
      <c r="AO40" s="26"/>
      <c r="AP40" s="9" t="s">
        <v>257</v>
      </c>
      <c r="AQ40" s="32"/>
    </row>
    <row r="41" spans="1:43" s="1" customFormat="1" x14ac:dyDescent="0.2">
      <c r="A41" s="22" t="s">
        <v>175</v>
      </c>
      <c r="B41" s="9" t="s">
        <v>176</v>
      </c>
      <c r="C41" s="21" t="s">
        <v>3</v>
      </c>
      <c r="D41" s="70">
        <v>1</v>
      </c>
      <c r="E41" s="40">
        <v>2000</v>
      </c>
      <c r="F41" s="11"/>
      <c r="G41" s="23"/>
      <c r="H41" s="11"/>
      <c r="I41" s="23"/>
      <c r="J41" s="11">
        <v>1</v>
      </c>
      <c r="K41" s="40">
        <v>500</v>
      </c>
      <c r="L41" s="11"/>
      <c r="M41" s="40"/>
      <c r="N41" s="11">
        <v>1</v>
      </c>
      <c r="O41" s="40">
        <v>500</v>
      </c>
      <c r="P41" s="11"/>
      <c r="Q41" s="40"/>
      <c r="R41" s="11"/>
      <c r="S41" s="40"/>
      <c r="T41" s="11">
        <v>1</v>
      </c>
      <c r="U41" s="40">
        <v>17000</v>
      </c>
      <c r="V41" s="11"/>
      <c r="W41" s="40"/>
      <c r="X41" s="11">
        <v>1</v>
      </c>
      <c r="Y41" s="40">
        <v>500</v>
      </c>
      <c r="Z41" s="11">
        <v>1</v>
      </c>
      <c r="AA41" s="40">
        <v>39000</v>
      </c>
      <c r="AB41" s="11">
        <v>1</v>
      </c>
      <c r="AC41" s="40">
        <v>10000</v>
      </c>
      <c r="AD41" s="11">
        <v>1</v>
      </c>
      <c r="AE41" s="40">
        <v>1500</v>
      </c>
      <c r="AF41" s="11"/>
      <c r="AG41" s="40"/>
      <c r="AH41" s="11"/>
      <c r="AI41" s="40"/>
      <c r="AJ41" s="11"/>
      <c r="AK41" s="40"/>
      <c r="AL41" s="47">
        <f t="shared" si="0"/>
        <v>8</v>
      </c>
      <c r="AM41" s="40">
        <f t="shared" si="1"/>
        <v>71000</v>
      </c>
      <c r="AN41" s="74">
        <f t="shared" si="2"/>
        <v>8875</v>
      </c>
      <c r="AO41" s="26" t="s">
        <v>175</v>
      </c>
      <c r="AP41" s="9" t="s">
        <v>176</v>
      </c>
      <c r="AQ41" s="32" t="s">
        <v>3</v>
      </c>
    </row>
    <row r="42" spans="1:43" s="1" customFormat="1" x14ac:dyDescent="0.2">
      <c r="A42" s="22" t="s">
        <v>177</v>
      </c>
      <c r="B42" s="9" t="s">
        <v>178</v>
      </c>
      <c r="C42" s="21" t="s">
        <v>3</v>
      </c>
      <c r="D42" s="70">
        <v>1</v>
      </c>
      <c r="E42" s="40">
        <v>6000</v>
      </c>
      <c r="F42" s="11"/>
      <c r="G42" s="23"/>
      <c r="H42" s="11"/>
      <c r="I42" s="23"/>
      <c r="J42" s="11">
        <v>1</v>
      </c>
      <c r="K42" s="40">
        <v>2000</v>
      </c>
      <c r="L42" s="11"/>
      <c r="M42" s="40"/>
      <c r="N42" s="11">
        <v>1</v>
      </c>
      <c r="O42" s="40">
        <v>2000</v>
      </c>
      <c r="P42" s="11"/>
      <c r="Q42" s="40"/>
      <c r="R42" s="11"/>
      <c r="S42" s="40"/>
      <c r="T42" s="11">
        <v>1</v>
      </c>
      <c r="U42" s="40">
        <v>7000</v>
      </c>
      <c r="V42" s="11"/>
      <c r="W42" s="40"/>
      <c r="X42" s="11">
        <v>1</v>
      </c>
      <c r="Y42" s="40">
        <v>500</v>
      </c>
      <c r="Z42" s="11">
        <v>1</v>
      </c>
      <c r="AA42" s="40">
        <v>20500</v>
      </c>
      <c r="AB42" s="11">
        <v>1</v>
      </c>
      <c r="AC42" s="40">
        <v>8200</v>
      </c>
      <c r="AD42" s="11">
        <v>1</v>
      </c>
      <c r="AE42" s="40">
        <v>1500</v>
      </c>
      <c r="AF42" s="11"/>
      <c r="AG42" s="40"/>
      <c r="AH42" s="11"/>
      <c r="AI42" s="40"/>
      <c r="AJ42" s="11"/>
      <c r="AK42" s="40"/>
      <c r="AL42" s="47">
        <f t="shared" si="0"/>
        <v>8</v>
      </c>
      <c r="AM42" s="40">
        <f t="shared" si="1"/>
        <v>47700</v>
      </c>
      <c r="AN42" s="74">
        <f t="shared" si="2"/>
        <v>5962.5</v>
      </c>
      <c r="AO42" s="26" t="s">
        <v>177</v>
      </c>
      <c r="AP42" s="9" t="s">
        <v>178</v>
      </c>
      <c r="AQ42" s="32" t="s">
        <v>3</v>
      </c>
    </row>
    <row r="43" spans="1:43" s="1" customFormat="1" x14ac:dyDescent="0.2">
      <c r="A43" s="22" t="s">
        <v>294</v>
      </c>
      <c r="B43" s="9" t="s">
        <v>295</v>
      </c>
      <c r="C43" s="21" t="s">
        <v>55</v>
      </c>
      <c r="D43" s="70"/>
      <c r="E43" s="40"/>
      <c r="F43" s="11"/>
      <c r="G43" s="23"/>
      <c r="H43" s="11"/>
      <c r="I43" s="23"/>
      <c r="J43" s="11"/>
      <c r="K43" s="40"/>
      <c r="L43" s="11"/>
      <c r="M43" s="40"/>
      <c r="N43" s="11"/>
      <c r="O43" s="40"/>
      <c r="P43" s="11"/>
      <c r="Q43" s="40"/>
      <c r="R43" s="11"/>
      <c r="S43" s="40"/>
      <c r="T43" s="11"/>
      <c r="U43" s="40"/>
      <c r="V43" s="11"/>
      <c r="W43" s="40"/>
      <c r="X43" s="11"/>
      <c r="Y43" s="40"/>
      <c r="Z43" s="11"/>
      <c r="AA43" s="40"/>
      <c r="AB43" s="11"/>
      <c r="AC43" s="40"/>
      <c r="AD43" s="11"/>
      <c r="AE43" s="40"/>
      <c r="AF43" s="11"/>
      <c r="AG43" s="40"/>
      <c r="AH43" s="11"/>
      <c r="AI43" s="40"/>
      <c r="AJ43" s="11"/>
      <c r="AK43" s="40"/>
      <c r="AL43" s="47">
        <f t="shared" si="0"/>
        <v>0</v>
      </c>
      <c r="AM43" s="40">
        <f t="shared" si="1"/>
        <v>0</v>
      </c>
      <c r="AN43" s="74" t="str">
        <f t="shared" si="2"/>
        <v>--</v>
      </c>
      <c r="AO43" s="26"/>
      <c r="AP43" s="9" t="s">
        <v>295</v>
      </c>
      <c r="AQ43" s="32"/>
    </row>
    <row r="44" spans="1:43" s="1" customFormat="1" x14ac:dyDescent="0.2">
      <c r="A44" s="22" t="s">
        <v>258</v>
      </c>
      <c r="B44" s="9" t="s">
        <v>259</v>
      </c>
      <c r="C44" s="21" t="s">
        <v>26</v>
      </c>
      <c r="D44" s="70"/>
      <c r="E44" s="40"/>
      <c r="F44" s="11">
        <v>3874</v>
      </c>
      <c r="G44" s="23">
        <v>7.25</v>
      </c>
      <c r="H44" s="11"/>
      <c r="I44" s="23"/>
      <c r="J44" s="11"/>
      <c r="K44" s="40"/>
      <c r="L44" s="11">
        <v>513.9</v>
      </c>
      <c r="M44" s="40">
        <v>12</v>
      </c>
      <c r="N44" s="11">
        <v>1548</v>
      </c>
      <c r="O44" s="40">
        <v>10</v>
      </c>
      <c r="P44" s="11"/>
      <c r="Q44" s="40"/>
      <c r="R44" s="11"/>
      <c r="S44" s="40"/>
      <c r="T44" s="11">
        <v>771</v>
      </c>
      <c r="U44" s="40">
        <v>9</v>
      </c>
      <c r="V44" s="11"/>
      <c r="W44" s="40"/>
      <c r="X44" s="11"/>
      <c r="Y44" s="40"/>
      <c r="Z44" s="11">
        <v>7233</v>
      </c>
      <c r="AA44" s="40">
        <v>7</v>
      </c>
      <c r="AB44" s="11">
        <v>3933</v>
      </c>
      <c r="AC44" s="40">
        <v>7</v>
      </c>
      <c r="AD44" s="11"/>
      <c r="AE44" s="40"/>
      <c r="AF44" s="11"/>
      <c r="AG44" s="40"/>
      <c r="AH44" s="11"/>
      <c r="AI44" s="40"/>
      <c r="AJ44" s="11"/>
      <c r="AK44" s="40"/>
      <c r="AL44" s="47">
        <f t="shared" si="0"/>
        <v>17872.900000000001</v>
      </c>
      <c r="AM44" s="40">
        <f t="shared" si="1"/>
        <v>134834.29999999999</v>
      </c>
      <c r="AN44" s="74">
        <f t="shared" si="2"/>
        <v>7.5440639179987565</v>
      </c>
      <c r="AO44" s="26"/>
      <c r="AP44" s="9" t="s">
        <v>259</v>
      </c>
      <c r="AQ44" s="32"/>
    </row>
    <row r="45" spans="1:43" s="1" customFormat="1" x14ac:dyDescent="0.2">
      <c r="A45" s="22" t="s">
        <v>358</v>
      </c>
      <c r="B45" s="9" t="s">
        <v>359</v>
      </c>
      <c r="C45" s="21" t="s">
        <v>27</v>
      </c>
      <c r="D45" s="70"/>
      <c r="E45" s="40"/>
      <c r="F45" s="11"/>
      <c r="G45" s="23"/>
      <c r="H45" s="11"/>
      <c r="I45" s="23"/>
      <c r="J45" s="11"/>
      <c r="K45" s="40"/>
      <c r="L45" s="11"/>
      <c r="M45" s="40"/>
      <c r="N45" s="11"/>
      <c r="O45" s="40"/>
      <c r="P45" s="11"/>
      <c r="Q45" s="40"/>
      <c r="R45" s="11"/>
      <c r="S45" s="40"/>
      <c r="T45" s="11">
        <v>251.5</v>
      </c>
      <c r="U45" s="40">
        <v>41</v>
      </c>
      <c r="V45" s="11"/>
      <c r="W45" s="40"/>
      <c r="X45" s="11"/>
      <c r="Y45" s="40"/>
      <c r="Z45" s="11"/>
      <c r="AA45" s="40"/>
      <c r="AB45" s="11"/>
      <c r="AC45" s="40"/>
      <c r="AD45" s="11"/>
      <c r="AE45" s="40"/>
      <c r="AF45" s="11"/>
      <c r="AG45" s="40"/>
      <c r="AH45" s="11"/>
      <c r="AI45" s="40"/>
      <c r="AJ45" s="11"/>
      <c r="AK45" s="40"/>
      <c r="AL45" s="47">
        <f t="shared" si="0"/>
        <v>251.5</v>
      </c>
      <c r="AM45" s="40">
        <f t="shared" si="1"/>
        <v>10311.5</v>
      </c>
      <c r="AN45" s="74">
        <f t="shared" si="2"/>
        <v>41</v>
      </c>
      <c r="AO45" s="26"/>
      <c r="AP45" s="9" t="s">
        <v>359</v>
      </c>
      <c r="AQ45" s="32"/>
    </row>
    <row r="46" spans="1:43" s="1" customFormat="1" x14ac:dyDescent="0.2">
      <c r="A46" s="22" t="s">
        <v>372</v>
      </c>
      <c r="B46" s="9" t="s">
        <v>373</v>
      </c>
      <c r="C46" s="21" t="s">
        <v>55</v>
      </c>
      <c r="D46" s="70"/>
      <c r="E46" s="40"/>
      <c r="F46" s="11"/>
      <c r="G46" s="23"/>
      <c r="H46" s="11"/>
      <c r="I46" s="23"/>
      <c r="J46" s="11"/>
      <c r="K46" s="40"/>
      <c r="L46" s="11"/>
      <c r="M46" s="40"/>
      <c r="N46" s="11"/>
      <c r="O46" s="40"/>
      <c r="P46" s="11"/>
      <c r="Q46" s="40"/>
      <c r="R46" s="11"/>
      <c r="S46" s="40"/>
      <c r="T46" s="11"/>
      <c r="U46" s="40"/>
      <c r="V46" s="11"/>
      <c r="W46" s="40"/>
      <c r="X46" s="11"/>
      <c r="Y46" s="40"/>
      <c r="Z46" s="11"/>
      <c r="AA46" s="40"/>
      <c r="AB46" s="11">
        <v>3</v>
      </c>
      <c r="AC46" s="40">
        <v>6500</v>
      </c>
      <c r="AD46" s="11"/>
      <c r="AE46" s="40"/>
      <c r="AF46" s="11"/>
      <c r="AG46" s="40"/>
      <c r="AH46" s="11"/>
      <c r="AI46" s="40"/>
      <c r="AJ46" s="11"/>
      <c r="AK46" s="40"/>
      <c r="AL46" s="47">
        <f t="shared" si="0"/>
        <v>3</v>
      </c>
      <c r="AM46" s="40">
        <f t="shared" si="1"/>
        <v>19500</v>
      </c>
      <c r="AN46" s="74">
        <f t="shared" si="2"/>
        <v>6500</v>
      </c>
      <c r="AO46" s="26"/>
      <c r="AP46" s="9"/>
      <c r="AQ46" s="32"/>
    </row>
    <row r="47" spans="1:43" s="1" customFormat="1" x14ac:dyDescent="0.2">
      <c r="A47" s="22" t="s">
        <v>31</v>
      </c>
      <c r="B47" s="10" t="s">
        <v>23</v>
      </c>
      <c r="C47" s="21" t="s">
        <v>27</v>
      </c>
      <c r="D47" s="70">
        <v>2175</v>
      </c>
      <c r="E47" s="40">
        <v>10</v>
      </c>
      <c r="F47" s="11">
        <v>3550</v>
      </c>
      <c r="G47" s="23">
        <v>10</v>
      </c>
      <c r="H47" s="11">
        <v>1050</v>
      </c>
      <c r="I47" s="23">
        <v>9</v>
      </c>
      <c r="J47" s="11">
        <v>1225</v>
      </c>
      <c r="K47" s="40">
        <v>14</v>
      </c>
      <c r="L47" s="11">
        <v>925</v>
      </c>
      <c r="M47" s="40">
        <v>14</v>
      </c>
      <c r="N47" s="11">
        <v>1425</v>
      </c>
      <c r="O47" s="40">
        <v>14</v>
      </c>
      <c r="P47" s="11">
        <v>2000</v>
      </c>
      <c r="Q47" s="40">
        <v>5.38</v>
      </c>
      <c r="R47" s="11">
        <v>1850</v>
      </c>
      <c r="S47" s="40">
        <v>5.38</v>
      </c>
      <c r="T47" s="11">
        <v>925</v>
      </c>
      <c r="U47" s="40">
        <v>9.5</v>
      </c>
      <c r="V47" s="11">
        <v>1850</v>
      </c>
      <c r="W47" s="40">
        <v>7.5</v>
      </c>
      <c r="X47" s="11">
        <v>1425</v>
      </c>
      <c r="Y47" s="40">
        <v>12</v>
      </c>
      <c r="Z47" s="11"/>
      <c r="AA47" s="40"/>
      <c r="AB47" s="11"/>
      <c r="AC47" s="40"/>
      <c r="AD47" s="11">
        <v>13350</v>
      </c>
      <c r="AE47" s="40">
        <v>8.4</v>
      </c>
      <c r="AF47" s="11"/>
      <c r="AG47" s="40"/>
      <c r="AH47" s="11"/>
      <c r="AI47" s="40"/>
      <c r="AJ47" s="11"/>
      <c r="AK47" s="40"/>
      <c r="AL47" s="47">
        <f t="shared" si="0"/>
        <v>31750</v>
      </c>
      <c r="AM47" s="40">
        <f t="shared" si="1"/>
        <v>289365.5</v>
      </c>
      <c r="AN47" s="74">
        <f t="shared" si="2"/>
        <v>9.1138740157480314</v>
      </c>
      <c r="AO47" s="26" t="s">
        <v>31</v>
      </c>
      <c r="AP47" s="10" t="s">
        <v>23</v>
      </c>
      <c r="AQ47" s="32" t="s">
        <v>27</v>
      </c>
    </row>
    <row r="48" spans="1:43" s="1" customFormat="1" x14ac:dyDescent="0.2">
      <c r="A48" s="22" t="s">
        <v>32</v>
      </c>
      <c r="B48" s="8" t="s">
        <v>9</v>
      </c>
      <c r="C48" s="21" t="s">
        <v>3</v>
      </c>
      <c r="D48" s="70">
        <v>1</v>
      </c>
      <c r="E48" s="40">
        <v>29000</v>
      </c>
      <c r="F48" s="11">
        <v>1</v>
      </c>
      <c r="G48" s="23">
        <v>50000</v>
      </c>
      <c r="H48" s="11">
        <v>1</v>
      </c>
      <c r="I48" s="23">
        <v>27000</v>
      </c>
      <c r="J48" s="11">
        <v>1</v>
      </c>
      <c r="K48" s="40">
        <v>30000</v>
      </c>
      <c r="L48" s="11">
        <v>1</v>
      </c>
      <c r="M48" s="40">
        <v>30000</v>
      </c>
      <c r="N48" s="11">
        <v>1</v>
      </c>
      <c r="O48" s="40">
        <v>35000</v>
      </c>
      <c r="P48" s="11">
        <v>1</v>
      </c>
      <c r="Q48" s="40">
        <v>35000</v>
      </c>
      <c r="R48" s="11">
        <v>1</v>
      </c>
      <c r="S48" s="40">
        <v>35000</v>
      </c>
      <c r="T48" s="11">
        <v>1</v>
      </c>
      <c r="U48" s="40">
        <v>27000</v>
      </c>
      <c r="V48" s="11">
        <v>1</v>
      </c>
      <c r="W48" s="40">
        <v>20000</v>
      </c>
      <c r="X48" s="11">
        <v>1</v>
      </c>
      <c r="Y48" s="40">
        <v>38000</v>
      </c>
      <c r="Z48" s="11">
        <v>1</v>
      </c>
      <c r="AA48" s="40">
        <v>70000</v>
      </c>
      <c r="AB48" s="11">
        <v>1</v>
      </c>
      <c r="AC48" s="40">
        <v>70000</v>
      </c>
      <c r="AD48" s="11">
        <v>1</v>
      </c>
      <c r="AE48" s="40">
        <v>32000</v>
      </c>
      <c r="AF48" s="11"/>
      <c r="AG48" s="40"/>
      <c r="AH48" s="11"/>
      <c r="AI48" s="40"/>
      <c r="AJ48" s="11"/>
      <c r="AK48" s="40"/>
      <c r="AL48" s="47">
        <f t="shared" si="0"/>
        <v>14</v>
      </c>
      <c r="AM48" s="40">
        <f t="shared" si="1"/>
        <v>528000</v>
      </c>
      <c r="AN48" s="74">
        <f t="shared" si="2"/>
        <v>37714.285714285717</v>
      </c>
      <c r="AO48" s="26" t="s">
        <v>32</v>
      </c>
      <c r="AP48" s="10" t="s">
        <v>9</v>
      </c>
      <c r="AQ48" s="32" t="s">
        <v>3</v>
      </c>
    </row>
    <row r="49" spans="1:43" s="1" customFormat="1" x14ac:dyDescent="0.2">
      <c r="A49" s="22" t="s">
        <v>378</v>
      </c>
      <c r="B49" s="10" t="s">
        <v>379</v>
      </c>
      <c r="C49" s="21" t="s">
        <v>55</v>
      </c>
      <c r="D49" s="70"/>
      <c r="E49" s="40"/>
      <c r="F49" s="11"/>
      <c r="G49" s="23"/>
      <c r="H49" s="11"/>
      <c r="I49" s="23"/>
      <c r="J49" s="11"/>
      <c r="K49" s="40"/>
      <c r="L49" s="11"/>
      <c r="M49" s="40"/>
      <c r="N49" s="11"/>
      <c r="O49" s="40"/>
      <c r="P49" s="11"/>
      <c r="Q49" s="40"/>
      <c r="R49" s="11"/>
      <c r="S49" s="40"/>
      <c r="T49" s="11"/>
      <c r="U49" s="40"/>
      <c r="V49" s="11"/>
      <c r="W49" s="40"/>
      <c r="X49" s="11"/>
      <c r="Y49" s="40"/>
      <c r="Z49" s="11"/>
      <c r="AA49" s="40"/>
      <c r="AB49" s="11"/>
      <c r="AC49" s="40"/>
      <c r="AD49" s="11">
        <v>2</v>
      </c>
      <c r="AE49" s="40">
        <v>38800</v>
      </c>
      <c r="AF49" s="11"/>
      <c r="AG49" s="40"/>
      <c r="AH49" s="11"/>
      <c r="AI49" s="40"/>
      <c r="AJ49" s="11"/>
      <c r="AK49" s="40"/>
      <c r="AL49" s="47">
        <f t="shared" si="0"/>
        <v>2</v>
      </c>
      <c r="AM49" s="40">
        <f t="shared" si="1"/>
        <v>77600</v>
      </c>
      <c r="AN49" s="74">
        <f t="shared" si="2"/>
        <v>38800</v>
      </c>
      <c r="AO49" s="26"/>
      <c r="AP49" s="10"/>
      <c r="AQ49" s="32"/>
    </row>
    <row r="50" spans="1:43" s="1" customFormat="1" x14ac:dyDescent="0.2">
      <c r="A50" s="22" t="s">
        <v>88</v>
      </c>
      <c r="B50" s="10" t="s">
        <v>380</v>
      </c>
      <c r="C50" s="21" t="s">
        <v>27</v>
      </c>
      <c r="D50" s="70"/>
      <c r="E50" s="40"/>
      <c r="F50" s="11"/>
      <c r="G50" s="23"/>
      <c r="H50" s="11"/>
      <c r="I50" s="23"/>
      <c r="J50" s="11"/>
      <c r="K50" s="40"/>
      <c r="L50" s="11"/>
      <c r="M50" s="40"/>
      <c r="N50" s="11"/>
      <c r="O50" s="40"/>
      <c r="P50" s="11"/>
      <c r="Q50" s="40"/>
      <c r="R50" s="11"/>
      <c r="S50" s="40"/>
      <c r="T50" s="11"/>
      <c r="U50" s="40"/>
      <c r="V50" s="11"/>
      <c r="W50" s="40"/>
      <c r="X50" s="11"/>
      <c r="Y50" s="40"/>
      <c r="Z50" s="11"/>
      <c r="AA50" s="40"/>
      <c r="AB50" s="11"/>
      <c r="AC50" s="40"/>
      <c r="AD50" s="11">
        <v>130.6</v>
      </c>
      <c r="AE50" s="40">
        <v>2100</v>
      </c>
      <c r="AF50" s="11"/>
      <c r="AG50" s="40"/>
      <c r="AH50" s="11"/>
      <c r="AI50" s="40"/>
      <c r="AJ50" s="11"/>
      <c r="AK50" s="40"/>
      <c r="AL50" s="47">
        <f t="shared" si="0"/>
        <v>130.6</v>
      </c>
      <c r="AM50" s="40">
        <f t="shared" si="1"/>
        <v>274260</v>
      </c>
      <c r="AN50" s="74">
        <f t="shared" si="2"/>
        <v>2100</v>
      </c>
      <c r="AO50" s="26"/>
      <c r="AP50" s="10"/>
      <c r="AQ50" s="32"/>
    </row>
    <row r="51" spans="1:43" s="1" customFormat="1" x14ac:dyDescent="0.2">
      <c r="A51" s="22" t="s">
        <v>88</v>
      </c>
      <c r="B51" s="10" t="s">
        <v>89</v>
      </c>
      <c r="C51" s="32" t="s">
        <v>27</v>
      </c>
      <c r="D51" s="70"/>
      <c r="E51" s="9"/>
      <c r="F51" s="38"/>
      <c r="G51" s="39"/>
      <c r="H51" s="38"/>
      <c r="I51" s="39"/>
      <c r="J51" s="38"/>
      <c r="K51" s="9"/>
      <c r="L51" s="38"/>
      <c r="M51" s="9"/>
      <c r="N51" s="38"/>
      <c r="O51" s="9"/>
      <c r="P51" s="38"/>
      <c r="Q51" s="9"/>
      <c r="R51" s="38"/>
      <c r="S51" s="9"/>
      <c r="T51" s="38"/>
      <c r="U51" s="9"/>
      <c r="V51" s="38"/>
      <c r="W51" s="9"/>
      <c r="X51" s="38"/>
      <c r="Y51" s="9"/>
      <c r="Z51" s="38"/>
      <c r="AA51" s="9"/>
      <c r="AB51" s="38"/>
      <c r="AC51" s="9"/>
      <c r="AD51" s="38"/>
      <c r="AE51" s="9"/>
      <c r="AF51" s="38"/>
      <c r="AG51" s="9"/>
      <c r="AH51" s="38"/>
      <c r="AI51" s="9"/>
      <c r="AJ51" s="38"/>
      <c r="AK51" s="9"/>
      <c r="AL51" s="47">
        <f t="shared" si="0"/>
        <v>0</v>
      </c>
      <c r="AM51" s="40">
        <f t="shared" si="1"/>
        <v>0</v>
      </c>
      <c r="AN51" s="74" t="str">
        <f t="shared" si="2"/>
        <v>--</v>
      </c>
      <c r="AO51" s="26" t="s">
        <v>88</v>
      </c>
      <c r="AP51" s="10" t="s">
        <v>89</v>
      </c>
      <c r="AQ51" s="32" t="s">
        <v>27</v>
      </c>
    </row>
    <row r="52" spans="1:43" s="28" customFormat="1" ht="13.5" thickBot="1" x14ac:dyDescent="0.25">
      <c r="A52" s="24" t="s">
        <v>362</v>
      </c>
      <c r="B52" s="27" t="s">
        <v>363</v>
      </c>
      <c r="C52" s="48" t="s">
        <v>26</v>
      </c>
      <c r="D52" s="71"/>
      <c r="E52" s="25"/>
      <c r="F52" s="49"/>
      <c r="G52" s="66"/>
      <c r="H52" s="49"/>
      <c r="I52" s="66"/>
      <c r="J52" s="49"/>
      <c r="K52" s="25"/>
      <c r="L52" s="49"/>
      <c r="M52" s="25"/>
      <c r="N52" s="49"/>
      <c r="O52" s="25"/>
      <c r="P52" s="49"/>
      <c r="Q52" s="25"/>
      <c r="R52" s="49"/>
      <c r="S52" s="25"/>
      <c r="T52" s="49"/>
      <c r="U52" s="25"/>
      <c r="V52" s="49"/>
      <c r="W52" s="25"/>
      <c r="X52" s="49">
        <v>25</v>
      </c>
      <c r="Y52" s="43">
        <v>250</v>
      </c>
      <c r="Z52" s="49"/>
      <c r="AA52" s="25"/>
      <c r="AB52" s="49"/>
      <c r="AC52" s="25"/>
      <c r="AD52" s="49"/>
      <c r="AE52" s="25"/>
      <c r="AF52" s="49"/>
      <c r="AG52" s="25"/>
      <c r="AH52" s="49"/>
      <c r="AI52" s="25"/>
      <c r="AJ52" s="49"/>
      <c r="AK52" s="25"/>
      <c r="AL52" s="47">
        <f t="shared" si="0"/>
        <v>25</v>
      </c>
      <c r="AM52" s="40">
        <f t="shared" si="1"/>
        <v>6250</v>
      </c>
      <c r="AN52" s="74">
        <f t="shared" si="2"/>
        <v>250</v>
      </c>
      <c r="AO52" s="60" t="s">
        <v>88</v>
      </c>
      <c r="AP52" s="27"/>
      <c r="AQ52" s="48" t="s">
        <v>27</v>
      </c>
    </row>
    <row r="53" spans="1:43" ht="13.5" thickBot="1" x14ac:dyDescent="0.25">
      <c r="A53" s="3"/>
      <c r="B53" s="10" t="s">
        <v>33</v>
      </c>
      <c r="C53" s="4"/>
      <c r="D53" s="70"/>
      <c r="E53" s="40"/>
      <c r="F53" s="11"/>
      <c r="G53" s="23"/>
      <c r="H53" s="11"/>
      <c r="I53" s="23"/>
      <c r="J53" s="11"/>
      <c r="K53" s="23"/>
      <c r="L53" s="11"/>
      <c r="M53" s="23"/>
      <c r="N53" s="11"/>
      <c r="O53" s="23"/>
      <c r="P53" s="11"/>
      <c r="Q53" s="23"/>
      <c r="R53" s="11"/>
      <c r="S53" s="23"/>
      <c r="T53" s="11"/>
      <c r="U53" s="23"/>
      <c r="V53" s="11"/>
      <c r="W53" s="23"/>
      <c r="X53" s="11"/>
      <c r="Y53" s="23"/>
      <c r="Z53" s="11"/>
      <c r="AA53" s="23"/>
      <c r="AB53" s="11"/>
      <c r="AC53" s="23"/>
      <c r="AD53" s="11"/>
      <c r="AE53" s="23"/>
      <c r="AF53" s="11"/>
      <c r="AG53" s="23"/>
      <c r="AH53" s="11"/>
      <c r="AI53" s="23"/>
      <c r="AJ53" s="11"/>
      <c r="AK53" s="23"/>
      <c r="AL53" s="67"/>
      <c r="AM53" s="50" t="s">
        <v>33</v>
      </c>
      <c r="AN53" s="68"/>
      <c r="AO53" s="38"/>
      <c r="AP53" s="10" t="s">
        <v>33</v>
      </c>
      <c r="AQ53" s="39"/>
    </row>
    <row r="54" spans="1:43" x14ac:dyDescent="0.2">
      <c r="A54" s="22" t="s">
        <v>114</v>
      </c>
      <c r="B54" s="10" t="s">
        <v>141</v>
      </c>
      <c r="C54" s="30" t="s">
        <v>142</v>
      </c>
      <c r="D54" s="70"/>
      <c r="E54" s="40"/>
      <c r="F54" s="11"/>
      <c r="G54" s="23"/>
      <c r="H54" s="11"/>
      <c r="I54" s="23"/>
      <c r="J54" s="11"/>
      <c r="K54" s="23"/>
      <c r="L54" s="11"/>
      <c r="M54" s="23"/>
      <c r="N54" s="11"/>
      <c r="O54" s="23"/>
      <c r="P54" s="11"/>
      <c r="Q54" s="23"/>
      <c r="R54" s="11"/>
      <c r="S54" s="23"/>
      <c r="T54" s="11"/>
      <c r="U54" s="23"/>
      <c r="V54" s="11"/>
      <c r="W54" s="23"/>
      <c r="X54" s="11"/>
      <c r="Y54" s="23"/>
      <c r="Z54" s="11"/>
      <c r="AA54" s="23"/>
      <c r="AB54" s="11"/>
      <c r="AC54" s="23"/>
      <c r="AD54" s="11"/>
      <c r="AE54" s="23"/>
      <c r="AF54" s="11"/>
      <c r="AG54" s="23"/>
      <c r="AH54" s="11"/>
      <c r="AI54" s="23"/>
      <c r="AJ54" s="11"/>
      <c r="AK54" s="23"/>
      <c r="AL54" s="47">
        <f>D54+F54+H54+J54+L54+N54+P54+R54+T54+V54+X54+Z54+AB54+AD54+AF54+AH54+AJ54</f>
        <v>0</v>
      </c>
      <c r="AM54" s="40">
        <f>D54*E54+F54*G54+H54*I54+J54*K54+L54*M54+N54*O54+P54*Q54+R54*S54+T54*U54+V54*W54+X54*Y54+Z54*AA54+AB54*AC54+AD54*AE54+AF54*AG54+AH54*AI54+AJ54*AK54</f>
        <v>0</v>
      </c>
      <c r="AN54" s="74" t="str">
        <f>IF(AM54=0,"--",AM54/AL54)</f>
        <v>--</v>
      </c>
      <c r="AO54" s="26" t="s">
        <v>114</v>
      </c>
      <c r="AP54" s="10" t="s">
        <v>141</v>
      </c>
      <c r="AQ54" s="30" t="s">
        <v>142</v>
      </c>
    </row>
    <row r="55" spans="1:43" x14ac:dyDescent="0.2">
      <c r="A55" s="22" t="s">
        <v>69</v>
      </c>
      <c r="B55" s="10" t="s">
        <v>70</v>
      </c>
      <c r="C55" s="31" t="s">
        <v>41</v>
      </c>
      <c r="D55" s="70">
        <v>768</v>
      </c>
      <c r="E55" s="40">
        <v>25</v>
      </c>
      <c r="F55" s="11">
        <v>675</v>
      </c>
      <c r="G55" s="23">
        <v>25</v>
      </c>
      <c r="H55" s="11">
        <v>1140</v>
      </c>
      <c r="I55" s="23">
        <v>10</v>
      </c>
      <c r="J55" s="11">
        <v>60</v>
      </c>
      <c r="K55" s="23">
        <v>20</v>
      </c>
      <c r="L55" s="11">
        <v>450</v>
      </c>
      <c r="M55" s="23">
        <v>18</v>
      </c>
      <c r="N55" s="11">
        <v>1055</v>
      </c>
      <c r="O55" s="23">
        <v>18</v>
      </c>
      <c r="P55" s="11">
        <v>1155</v>
      </c>
      <c r="Q55" s="23">
        <v>16</v>
      </c>
      <c r="R55" s="11">
        <v>330</v>
      </c>
      <c r="S55" s="23">
        <v>16</v>
      </c>
      <c r="T55" s="11">
        <v>30</v>
      </c>
      <c r="U55" s="23">
        <v>38</v>
      </c>
      <c r="V55" s="11">
        <v>340</v>
      </c>
      <c r="W55" s="23">
        <v>15</v>
      </c>
      <c r="X55" s="11">
        <v>140</v>
      </c>
      <c r="Y55" s="23">
        <v>22</v>
      </c>
      <c r="Z55" s="11">
        <v>379</v>
      </c>
      <c r="AA55" s="23">
        <v>30</v>
      </c>
      <c r="AB55" s="11">
        <v>160</v>
      </c>
      <c r="AC55" s="23">
        <v>30</v>
      </c>
      <c r="AD55" s="11">
        <v>100</v>
      </c>
      <c r="AE55" s="23">
        <v>19.25</v>
      </c>
      <c r="AF55" s="11"/>
      <c r="AG55" s="23"/>
      <c r="AH55" s="11"/>
      <c r="AI55" s="23"/>
      <c r="AJ55" s="11"/>
      <c r="AK55" s="23"/>
      <c r="AL55" s="47">
        <f t="shared" ref="AL55:AL118" si="3">D55+F55+H55+J55+L55+N55+P55+R55+T55+V55+X55+Z55+AB55+AD55+AF55+AH55+AJ55</f>
        <v>6782</v>
      </c>
      <c r="AM55" s="40">
        <f t="shared" ref="AM55:AM118" si="4">D55*E55+F55*G55+H55*I55+J55*K55+L55*M55+N55*O55+P55*Q55+R55*S55+T55*U55+V55*W55+X55*Y55+Z55*AA55+AB55*AC55+AD55*AE55+AF55*AG55+AH55*AI55+AJ55*AK55</f>
        <v>126940</v>
      </c>
      <c r="AN55" s="74">
        <f t="shared" ref="AN55:AN118" si="5">IF(AM55=0,"--",AM55/AL55)</f>
        <v>18.717192568563846</v>
      </c>
      <c r="AO55" s="26" t="s">
        <v>69</v>
      </c>
      <c r="AP55" s="10" t="s">
        <v>70</v>
      </c>
      <c r="AQ55" s="30" t="s">
        <v>41</v>
      </c>
    </row>
    <row r="56" spans="1:43" x14ac:dyDescent="0.2">
      <c r="A56" s="22" t="s">
        <v>366</v>
      </c>
      <c r="B56" s="10" t="s">
        <v>367</v>
      </c>
      <c r="C56" s="31" t="s">
        <v>41</v>
      </c>
      <c r="D56" s="70"/>
      <c r="E56" s="40"/>
      <c r="F56" s="11"/>
      <c r="G56" s="23"/>
      <c r="H56" s="11"/>
      <c r="I56" s="23"/>
      <c r="J56" s="11"/>
      <c r="K56" s="23"/>
      <c r="L56" s="11"/>
      <c r="M56" s="23"/>
      <c r="N56" s="11"/>
      <c r="O56" s="23"/>
      <c r="P56" s="11"/>
      <c r="Q56" s="23"/>
      <c r="R56" s="11"/>
      <c r="S56" s="23"/>
      <c r="T56" s="11"/>
      <c r="U56" s="23"/>
      <c r="V56" s="11"/>
      <c r="W56" s="23"/>
      <c r="X56" s="11"/>
      <c r="Y56" s="23"/>
      <c r="Z56" s="11">
        <v>51</v>
      </c>
      <c r="AA56" s="23">
        <v>30</v>
      </c>
      <c r="AB56" s="11"/>
      <c r="AC56" s="23"/>
      <c r="AD56" s="11"/>
      <c r="AE56" s="23"/>
      <c r="AF56" s="11"/>
      <c r="AG56" s="23"/>
      <c r="AH56" s="11"/>
      <c r="AI56" s="23"/>
      <c r="AJ56" s="11"/>
      <c r="AK56" s="23"/>
      <c r="AL56" s="47">
        <f t="shared" si="3"/>
        <v>51</v>
      </c>
      <c r="AM56" s="40">
        <f t="shared" si="4"/>
        <v>1530</v>
      </c>
      <c r="AN56" s="74">
        <f t="shared" si="5"/>
        <v>30</v>
      </c>
      <c r="AO56" s="26"/>
      <c r="AP56" s="10"/>
      <c r="AQ56" s="30"/>
    </row>
    <row r="57" spans="1:43" x14ac:dyDescent="0.2">
      <c r="A57" s="22" t="s">
        <v>179</v>
      </c>
      <c r="B57" s="10" t="s">
        <v>180</v>
      </c>
      <c r="C57" s="31" t="s">
        <v>41</v>
      </c>
      <c r="D57" s="72">
        <v>26.5</v>
      </c>
      <c r="E57" s="40">
        <v>244</v>
      </c>
      <c r="F57" s="11">
        <v>65</v>
      </c>
      <c r="G57" s="23">
        <v>244</v>
      </c>
      <c r="H57" s="11"/>
      <c r="I57" s="23"/>
      <c r="J57" s="11"/>
      <c r="K57" s="23"/>
      <c r="L57" s="11"/>
      <c r="M57" s="23"/>
      <c r="N57" s="11"/>
      <c r="O57" s="23"/>
      <c r="P57" s="11"/>
      <c r="Q57" s="23"/>
      <c r="R57" s="11"/>
      <c r="S57" s="23"/>
      <c r="T57" s="11"/>
      <c r="U57" s="23"/>
      <c r="V57" s="11"/>
      <c r="W57" s="23"/>
      <c r="X57" s="11"/>
      <c r="Y57" s="23"/>
      <c r="Z57" s="11"/>
      <c r="AA57" s="23"/>
      <c r="AB57" s="11"/>
      <c r="AC57" s="23"/>
      <c r="AD57" s="11"/>
      <c r="AE57" s="23"/>
      <c r="AF57" s="11"/>
      <c r="AG57" s="23"/>
      <c r="AH57" s="11"/>
      <c r="AI57" s="23"/>
      <c r="AJ57" s="11"/>
      <c r="AK57" s="23"/>
      <c r="AL57" s="47">
        <f t="shared" si="3"/>
        <v>91.5</v>
      </c>
      <c r="AM57" s="40">
        <f t="shared" si="4"/>
        <v>22326</v>
      </c>
      <c r="AN57" s="74">
        <f t="shared" si="5"/>
        <v>244</v>
      </c>
      <c r="AO57" s="26" t="s">
        <v>179</v>
      </c>
      <c r="AP57" s="10" t="s">
        <v>180</v>
      </c>
      <c r="AQ57" s="30" t="s">
        <v>41</v>
      </c>
    </row>
    <row r="58" spans="1:43" x14ac:dyDescent="0.2">
      <c r="A58" s="22" t="s">
        <v>212</v>
      </c>
      <c r="B58" s="10" t="s">
        <v>213</v>
      </c>
      <c r="C58" s="31" t="s">
        <v>41</v>
      </c>
      <c r="D58" s="70"/>
      <c r="E58" s="40"/>
      <c r="F58" s="11"/>
      <c r="G58" s="23"/>
      <c r="H58" s="11"/>
      <c r="I58" s="23"/>
      <c r="J58" s="11"/>
      <c r="K58" s="23"/>
      <c r="L58" s="11"/>
      <c r="M58" s="23"/>
      <c r="N58" s="11"/>
      <c r="O58" s="23"/>
      <c r="P58" s="11"/>
      <c r="Q58" s="23"/>
      <c r="R58" s="11"/>
      <c r="S58" s="23"/>
      <c r="T58" s="11"/>
      <c r="U58" s="23"/>
      <c r="V58" s="11"/>
      <c r="W58" s="23"/>
      <c r="X58" s="11"/>
      <c r="Y58" s="23"/>
      <c r="Z58" s="11"/>
      <c r="AA58" s="23"/>
      <c r="AB58" s="11"/>
      <c r="AC58" s="23"/>
      <c r="AD58" s="11"/>
      <c r="AE58" s="23"/>
      <c r="AF58" s="11"/>
      <c r="AG58" s="23"/>
      <c r="AH58" s="11"/>
      <c r="AI58" s="23"/>
      <c r="AJ58" s="11"/>
      <c r="AK58" s="23"/>
      <c r="AL58" s="47">
        <f t="shared" si="3"/>
        <v>0</v>
      </c>
      <c r="AM58" s="40">
        <f t="shared" si="4"/>
        <v>0</v>
      </c>
      <c r="AN58" s="74" t="str">
        <f t="shared" si="5"/>
        <v>--</v>
      </c>
      <c r="AO58" s="26"/>
      <c r="AP58" s="10" t="s">
        <v>213</v>
      </c>
      <c r="AQ58" s="30"/>
    </row>
    <row r="59" spans="1:43" x14ac:dyDescent="0.2">
      <c r="A59" s="22" t="s">
        <v>284</v>
      </c>
      <c r="B59" s="10" t="s">
        <v>191</v>
      </c>
      <c r="C59" s="31" t="s">
        <v>41</v>
      </c>
      <c r="D59" s="72"/>
      <c r="E59" s="40"/>
      <c r="F59" s="11"/>
      <c r="G59" s="23"/>
      <c r="H59" s="11"/>
      <c r="I59" s="23"/>
      <c r="J59" s="11"/>
      <c r="K59" s="23"/>
      <c r="L59" s="11"/>
      <c r="M59" s="23"/>
      <c r="N59" s="11"/>
      <c r="O59" s="23"/>
      <c r="P59" s="11"/>
      <c r="Q59" s="23"/>
      <c r="R59" s="11"/>
      <c r="S59" s="23"/>
      <c r="T59" s="11"/>
      <c r="U59" s="23"/>
      <c r="V59" s="11"/>
      <c r="W59" s="23"/>
      <c r="X59" s="11"/>
      <c r="Y59" s="23"/>
      <c r="Z59" s="11"/>
      <c r="AA59" s="23"/>
      <c r="AB59" s="11"/>
      <c r="AC59" s="23"/>
      <c r="AD59" s="11"/>
      <c r="AE59" s="23"/>
      <c r="AF59" s="11"/>
      <c r="AG59" s="23"/>
      <c r="AH59" s="11"/>
      <c r="AI59" s="23"/>
      <c r="AJ59" s="11"/>
      <c r="AK59" s="23"/>
      <c r="AL59" s="47">
        <f t="shared" si="3"/>
        <v>0</v>
      </c>
      <c r="AM59" s="40">
        <f t="shared" si="4"/>
        <v>0</v>
      </c>
      <c r="AN59" s="74" t="str">
        <f t="shared" si="5"/>
        <v>--</v>
      </c>
      <c r="AO59" s="26"/>
      <c r="AP59" s="10" t="s">
        <v>191</v>
      </c>
      <c r="AQ59" s="30"/>
    </row>
    <row r="60" spans="1:43" x14ac:dyDescent="0.2">
      <c r="A60" s="22" t="s">
        <v>153</v>
      </c>
      <c r="B60" s="10" t="s">
        <v>154</v>
      </c>
      <c r="C60" s="31" t="s">
        <v>41</v>
      </c>
      <c r="D60" s="72">
        <v>26.5</v>
      </c>
      <c r="E60" s="40">
        <v>151</v>
      </c>
      <c r="F60" s="11">
        <v>65</v>
      </c>
      <c r="G60" s="23">
        <v>151</v>
      </c>
      <c r="H60" s="11"/>
      <c r="I60" s="23"/>
      <c r="J60" s="11">
        <v>75</v>
      </c>
      <c r="K60" s="23">
        <v>48</v>
      </c>
      <c r="L60" s="11">
        <v>82</v>
      </c>
      <c r="M60" s="23">
        <v>48</v>
      </c>
      <c r="N60" s="11">
        <v>81</v>
      </c>
      <c r="O60" s="23">
        <v>50</v>
      </c>
      <c r="P60" s="11"/>
      <c r="Q60" s="23"/>
      <c r="R60" s="11"/>
      <c r="S60" s="23"/>
      <c r="T60" s="11">
        <v>20</v>
      </c>
      <c r="U60" s="23">
        <v>185</v>
      </c>
      <c r="V60" s="11"/>
      <c r="W60" s="23"/>
      <c r="X60" s="11">
        <v>28.7</v>
      </c>
      <c r="Y60" s="23">
        <v>70</v>
      </c>
      <c r="Z60" s="11"/>
      <c r="AA60" s="23"/>
      <c r="AB60" s="11"/>
      <c r="AC60" s="23"/>
      <c r="AD60" s="11"/>
      <c r="AE60" s="23"/>
      <c r="AF60" s="11"/>
      <c r="AG60" s="23"/>
      <c r="AH60" s="11"/>
      <c r="AI60" s="23"/>
      <c r="AJ60" s="11"/>
      <c r="AK60" s="23"/>
      <c r="AL60" s="47">
        <f t="shared" si="3"/>
        <v>378.2</v>
      </c>
      <c r="AM60" s="40">
        <f t="shared" si="4"/>
        <v>31111.5</v>
      </c>
      <c r="AN60" s="74">
        <f t="shared" si="5"/>
        <v>82.262030671602332</v>
      </c>
      <c r="AO60" s="26" t="s">
        <v>153</v>
      </c>
      <c r="AP60" s="10" t="s">
        <v>154</v>
      </c>
      <c r="AQ60" s="30" t="s">
        <v>41</v>
      </c>
    </row>
    <row r="61" spans="1:43" x14ac:dyDescent="0.2">
      <c r="A61" s="22" t="s">
        <v>34</v>
      </c>
      <c r="B61" s="10" t="s">
        <v>35</v>
      </c>
      <c r="C61" s="21" t="s">
        <v>36</v>
      </c>
      <c r="D61" s="70"/>
      <c r="E61" s="40"/>
      <c r="F61" s="11"/>
      <c r="G61" s="23"/>
      <c r="H61" s="11"/>
      <c r="I61" s="23"/>
      <c r="J61" s="11">
        <v>125</v>
      </c>
      <c r="K61" s="23">
        <v>40</v>
      </c>
      <c r="L61" s="11">
        <v>66.3</v>
      </c>
      <c r="M61" s="23">
        <v>40</v>
      </c>
      <c r="N61" s="11">
        <v>69</v>
      </c>
      <c r="O61" s="23">
        <v>35</v>
      </c>
      <c r="P61" s="11"/>
      <c r="Q61" s="23"/>
      <c r="R61" s="11"/>
      <c r="S61" s="23"/>
      <c r="T61" s="11"/>
      <c r="U61" s="23"/>
      <c r="V61" s="11"/>
      <c r="W61" s="23"/>
      <c r="X61" s="11">
        <v>57</v>
      </c>
      <c r="Y61" s="23">
        <v>35</v>
      </c>
      <c r="Z61" s="11"/>
      <c r="AA61" s="23"/>
      <c r="AB61" s="11"/>
      <c r="AC61" s="23"/>
      <c r="AD61" s="11"/>
      <c r="AE61" s="23"/>
      <c r="AF61" s="11"/>
      <c r="AG61" s="23"/>
      <c r="AH61" s="11"/>
      <c r="AI61" s="23"/>
      <c r="AJ61" s="11"/>
      <c r="AK61" s="23"/>
      <c r="AL61" s="47">
        <f t="shared" si="3"/>
        <v>317.3</v>
      </c>
      <c r="AM61" s="40">
        <f t="shared" si="4"/>
        <v>12062</v>
      </c>
      <c r="AN61" s="74">
        <f t="shared" si="5"/>
        <v>38.014497321147175</v>
      </c>
      <c r="AO61" s="26" t="s">
        <v>34</v>
      </c>
      <c r="AP61" s="10" t="s">
        <v>35</v>
      </c>
      <c r="AQ61" s="32" t="s">
        <v>36</v>
      </c>
    </row>
    <row r="62" spans="1:43" x14ac:dyDescent="0.2">
      <c r="A62" s="22" t="s">
        <v>305</v>
      </c>
      <c r="B62" s="10" t="s">
        <v>306</v>
      </c>
      <c r="C62" s="21" t="s">
        <v>26</v>
      </c>
      <c r="D62" s="70">
        <v>160</v>
      </c>
      <c r="E62" s="40">
        <v>45.5</v>
      </c>
      <c r="F62" s="11">
        <v>385</v>
      </c>
      <c r="G62" s="23">
        <v>45.5</v>
      </c>
      <c r="H62" s="11"/>
      <c r="I62" s="23"/>
      <c r="J62" s="11">
        <v>447</v>
      </c>
      <c r="K62" s="23">
        <v>30</v>
      </c>
      <c r="L62" s="11">
        <v>484</v>
      </c>
      <c r="M62" s="23">
        <v>30</v>
      </c>
      <c r="N62" s="11">
        <v>485</v>
      </c>
      <c r="O62" s="23">
        <v>32</v>
      </c>
      <c r="P62" s="11"/>
      <c r="Q62" s="23"/>
      <c r="R62" s="11"/>
      <c r="S62" s="23"/>
      <c r="T62" s="11">
        <v>119</v>
      </c>
      <c r="U62" s="23">
        <v>70</v>
      </c>
      <c r="V62" s="11"/>
      <c r="W62" s="23"/>
      <c r="X62" s="11">
        <v>172</v>
      </c>
      <c r="Y62" s="23">
        <v>48</v>
      </c>
      <c r="Z62" s="11"/>
      <c r="AA62" s="23"/>
      <c r="AB62" s="11"/>
      <c r="AC62" s="23"/>
      <c r="AD62" s="11"/>
      <c r="AE62" s="23"/>
      <c r="AF62" s="11"/>
      <c r="AG62" s="23"/>
      <c r="AH62" s="11"/>
      <c r="AI62" s="23"/>
      <c r="AJ62" s="11"/>
      <c r="AK62" s="23"/>
      <c r="AL62" s="47">
        <f t="shared" si="3"/>
        <v>2252</v>
      </c>
      <c r="AM62" s="40">
        <f t="shared" si="4"/>
        <v>84833.5</v>
      </c>
      <c r="AN62" s="74">
        <f t="shared" si="5"/>
        <v>37.670293072824158</v>
      </c>
      <c r="AO62" s="26"/>
      <c r="AP62" s="10" t="s">
        <v>306</v>
      </c>
      <c r="AQ62" s="32"/>
    </row>
    <row r="63" spans="1:43" x14ac:dyDescent="0.2">
      <c r="A63" s="22" t="s">
        <v>291</v>
      </c>
      <c r="B63" s="10" t="s">
        <v>143</v>
      </c>
      <c r="C63" s="21" t="s">
        <v>26</v>
      </c>
      <c r="D63" s="70">
        <v>10</v>
      </c>
      <c r="E63" s="40">
        <v>100</v>
      </c>
      <c r="F63" s="11">
        <v>20.6</v>
      </c>
      <c r="G63" s="23">
        <v>100</v>
      </c>
      <c r="H63" s="11">
        <v>19.600000000000001</v>
      </c>
      <c r="I63" s="23">
        <v>80</v>
      </c>
      <c r="J63" s="11"/>
      <c r="K63" s="23"/>
      <c r="L63" s="11"/>
      <c r="M63" s="23"/>
      <c r="N63" s="11"/>
      <c r="O63" s="23"/>
      <c r="P63" s="11">
        <v>28.5</v>
      </c>
      <c r="Q63" s="23">
        <v>240</v>
      </c>
      <c r="R63" s="11">
        <v>19.399999999999999</v>
      </c>
      <c r="S63" s="23">
        <v>340</v>
      </c>
      <c r="T63" s="11"/>
      <c r="U63" s="23"/>
      <c r="V63" s="11"/>
      <c r="W63" s="23"/>
      <c r="X63" s="11">
        <v>30.2</v>
      </c>
      <c r="Y63" s="23">
        <v>100</v>
      </c>
      <c r="Z63" s="11"/>
      <c r="AA63" s="23"/>
      <c r="AB63" s="11"/>
      <c r="AC63" s="23"/>
      <c r="AD63" s="11"/>
      <c r="AE63" s="23"/>
      <c r="AF63" s="11"/>
      <c r="AG63" s="23"/>
      <c r="AH63" s="11"/>
      <c r="AI63" s="23"/>
      <c r="AJ63" s="11"/>
      <c r="AK63" s="23"/>
      <c r="AL63" s="47">
        <f t="shared" si="3"/>
        <v>128.29999999999998</v>
      </c>
      <c r="AM63" s="40">
        <f t="shared" si="4"/>
        <v>21084</v>
      </c>
      <c r="AN63" s="74">
        <f t="shared" si="5"/>
        <v>164.33359314107562</v>
      </c>
      <c r="AO63" s="26"/>
      <c r="AP63" s="10" t="s">
        <v>143</v>
      </c>
      <c r="AQ63" s="32"/>
    </row>
    <row r="64" spans="1:43" x14ac:dyDescent="0.2">
      <c r="A64" s="22" t="s">
        <v>34</v>
      </c>
      <c r="B64" s="10" t="s">
        <v>143</v>
      </c>
      <c r="C64" s="21" t="s">
        <v>26</v>
      </c>
      <c r="D64" s="70"/>
      <c r="E64" s="40"/>
      <c r="F64" s="11"/>
      <c r="G64" s="23"/>
      <c r="H64" s="11"/>
      <c r="I64" s="23"/>
      <c r="J64" s="11"/>
      <c r="K64" s="23"/>
      <c r="L64" s="11"/>
      <c r="M64" s="23"/>
      <c r="N64" s="11"/>
      <c r="O64" s="23"/>
      <c r="P64" s="11"/>
      <c r="Q64" s="23"/>
      <c r="R64" s="11"/>
      <c r="S64" s="23"/>
      <c r="T64" s="11"/>
      <c r="U64" s="23"/>
      <c r="V64" s="11"/>
      <c r="W64" s="23"/>
      <c r="X64" s="11"/>
      <c r="Y64" s="23"/>
      <c r="Z64" s="11"/>
      <c r="AA64" s="23"/>
      <c r="AB64" s="11"/>
      <c r="AC64" s="23"/>
      <c r="AD64" s="11"/>
      <c r="AE64" s="23"/>
      <c r="AF64" s="11"/>
      <c r="AG64" s="23"/>
      <c r="AH64" s="11"/>
      <c r="AI64" s="23"/>
      <c r="AJ64" s="11"/>
      <c r="AK64" s="23"/>
      <c r="AL64" s="47">
        <f t="shared" si="3"/>
        <v>0</v>
      </c>
      <c r="AM64" s="40">
        <f t="shared" si="4"/>
        <v>0</v>
      </c>
      <c r="AN64" s="74" t="str">
        <f t="shared" si="5"/>
        <v>--</v>
      </c>
      <c r="AO64" s="26" t="s">
        <v>34</v>
      </c>
      <c r="AP64" s="10" t="s">
        <v>143</v>
      </c>
      <c r="AQ64" s="32" t="s">
        <v>26</v>
      </c>
    </row>
    <row r="65" spans="1:43" x14ac:dyDescent="0.2">
      <c r="A65" s="22" t="s">
        <v>37</v>
      </c>
      <c r="B65" s="10" t="s">
        <v>38</v>
      </c>
      <c r="C65" s="21" t="s">
        <v>26</v>
      </c>
      <c r="D65" s="70"/>
      <c r="E65" s="40"/>
      <c r="F65" s="11"/>
      <c r="G65" s="23"/>
      <c r="H65" s="11"/>
      <c r="I65" s="23"/>
      <c r="J65" s="11">
        <v>546</v>
      </c>
      <c r="K65" s="23">
        <v>42</v>
      </c>
      <c r="L65" s="11">
        <v>363</v>
      </c>
      <c r="M65" s="23">
        <v>42</v>
      </c>
      <c r="N65" s="11">
        <v>139</v>
      </c>
      <c r="O65" s="23">
        <v>56</v>
      </c>
      <c r="P65" s="11"/>
      <c r="Q65" s="23"/>
      <c r="R65" s="11"/>
      <c r="S65" s="23"/>
      <c r="T65" s="11"/>
      <c r="U65" s="23"/>
      <c r="V65" s="11"/>
      <c r="W65" s="23"/>
      <c r="X65" s="11">
        <v>217</v>
      </c>
      <c r="Y65" s="23">
        <v>60</v>
      </c>
      <c r="Z65" s="11"/>
      <c r="AA65" s="23"/>
      <c r="AB65" s="11"/>
      <c r="AC65" s="23"/>
      <c r="AD65" s="11"/>
      <c r="AE65" s="23"/>
      <c r="AF65" s="11"/>
      <c r="AG65" s="23"/>
      <c r="AH65" s="11"/>
      <c r="AI65" s="23"/>
      <c r="AJ65" s="11"/>
      <c r="AK65" s="23"/>
      <c r="AL65" s="47">
        <f t="shared" si="3"/>
        <v>1265</v>
      </c>
      <c r="AM65" s="40">
        <f t="shared" si="4"/>
        <v>58982</v>
      </c>
      <c r="AN65" s="74">
        <f t="shared" si="5"/>
        <v>46.626086956521739</v>
      </c>
      <c r="AO65" s="26" t="s">
        <v>37</v>
      </c>
      <c r="AP65" s="10" t="s">
        <v>38</v>
      </c>
      <c r="AQ65" s="32" t="s">
        <v>26</v>
      </c>
    </row>
    <row r="66" spans="1:43" x14ac:dyDescent="0.2">
      <c r="A66" s="22" t="s">
        <v>381</v>
      </c>
      <c r="B66" s="10" t="s">
        <v>382</v>
      </c>
      <c r="C66" s="21" t="s">
        <v>48</v>
      </c>
      <c r="D66" s="70"/>
      <c r="E66" s="40"/>
      <c r="F66" s="11"/>
      <c r="G66" s="23"/>
      <c r="H66" s="11"/>
      <c r="I66" s="23"/>
      <c r="J66" s="11"/>
      <c r="K66" s="23"/>
      <c r="L66" s="11"/>
      <c r="M66" s="23"/>
      <c r="N66" s="11"/>
      <c r="O66" s="23"/>
      <c r="P66" s="11"/>
      <c r="Q66" s="23"/>
      <c r="R66" s="11"/>
      <c r="S66" s="23"/>
      <c r="T66" s="11"/>
      <c r="U66" s="23"/>
      <c r="V66" s="11"/>
      <c r="W66" s="23"/>
      <c r="X66" s="11"/>
      <c r="Y66" s="23"/>
      <c r="Z66" s="11"/>
      <c r="AA66" s="23"/>
      <c r="AB66" s="11"/>
      <c r="AC66" s="23"/>
      <c r="AD66" s="11">
        <v>1.9</v>
      </c>
      <c r="AE66" s="23">
        <v>5100</v>
      </c>
      <c r="AF66" s="11"/>
      <c r="AG66" s="23"/>
      <c r="AH66" s="11"/>
      <c r="AI66" s="23"/>
      <c r="AJ66" s="11"/>
      <c r="AK66" s="23"/>
      <c r="AL66" s="47">
        <f t="shared" si="3"/>
        <v>1.9</v>
      </c>
      <c r="AM66" s="40">
        <f t="shared" si="4"/>
        <v>9690</v>
      </c>
      <c r="AN66" s="74">
        <f t="shared" si="5"/>
        <v>5100</v>
      </c>
      <c r="AO66" s="26"/>
      <c r="AP66" s="10"/>
      <c r="AQ66" s="32"/>
    </row>
    <row r="67" spans="1:43" x14ac:dyDescent="0.2">
      <c r="A67" s="22" t="s">
        <v>95</v>
      </c>
      <c r="B67" s="10" t="s">
        <v>132</v>
      </c>
      <c r="C67" s="21" t="s">
        <v>48</v>
      </c>
      <c r="D67" s="72"/>
      <c r="E67" s="40"/>
      <c r="F67" s="11"/>
      <c r="G67" s="23"/>
      <c r="H67" s="11"/>
      <c r="I67" s="23"/>
      <c r="J67" s="11"/>
      <c r="K67" s="23"/>
      <c r="L67" s="11"/>
      <c r="M67" s="23"/>
      <c r="N67" s="11"/>
      <c r="O67" s="23"/>
      <c r="P67" s="11"/>
      <c r="Q67" s="23"/>
      <c r="R67" s="11"/>
      <c r="S67" s="23"/>
      <c r="T67" s="11"/>
      <c r="U67" s="23"/>
      <c r="V67" s="11"/>
      <c r="W67" s="23"/>
      <c r="X67" s="11"/>
      <c r="Y67" s="23"/>
      <c r="Z67" s="11"/>
      <c r="AA67" s="23"/>
      <c r="AB67" s="11"/>
      <c r="AC67" s="23"/>
      <c r="AD67" s="11"/>
      <c r="AE67" s="23"/>
      <c r="AF67" s="11"/>
      <c r="AG67" s="23"/>
      <c r="AH67" s="11"/>
      <c r="AI67" s="23"/>
      <c r="AJ67" s="11"/>
      <c r="AK67" s="23"/>
      <c r="AL67" s="47">
        <f t="shared" si="3"/>
        <v>0</v>
      </c>
      <c r="AM67" s="40">
        <f t="shared" si="4"/>
        <v>0</v>
      </c>
      <c r="AN67" s="74" t="str">
        <f t="shared" si="5"/>
        <v>--</v>
      </c>
      <c r="AO67" s="26" t="s">
        <v>95</v>
      </c>
      <c r="AP67" s="10" t="s">
        <v>132</v>
      </c>
      <c r="AQ67" s="32" t="s">
        <v>48</v>
      </c>
    </row>
    <row r="68" spans="1:43" x14ac:dyDescent="0.2">
      <c r="A68" s="22" t="s">
        <v>39</v>
      </c>
      <c r="B68" s="10" t="s">
        <v>40</v>
      </c>
      <c r="C68" s="21" t="s">
        <v>41</v>
      </c>
      <c r="D68" s="70"/>
      <c r="E68" s="40"/>
      <c r="F68" s="11"/>
      <c r="G68" s="23"/>
      <c r="H68" s="11"/>
      <c r="I68" s="23"/>
      <c r="J68" s="11">
        <v>237</v>
      </c>
      <c r="K68" s="23">
        <v>20</v>
      </c>
      <c r="L68" s="11">
        <v>225</v>
      </c>
      <c r="M68" s="23">
        <v>20</v>
      </c>
      <c r="N68" s="11">
        <v>191</v>
      </c>
      <c r="O68" s="23">
        <v>20</v>
      </c>
      <c r="P68" s="11"/>
      <c r="Q68" s="23"/>
      <c r="R68" s="11"/>
      <c r="S68" s="23"/>
      <c r="T68" s="11">
        <v>40</v>
      </c>
      <c r="U68" s="23">
        <v>164</v>
      </c>
      <c r="V68" s="11"/>
      <c r="W68" s="23"/>
      <c r="X68" s="11">
        <v>74</v>
      </c>
      <c r="Y68" s="23">
        <v>50</v>
      </c>
      <c r="Z68" s="11"/>
      <c r="AA68" s="23"/>
      <c r="AB68" s="11"/>
      <c r="AC68" s="23"/>
      <c r="AD68" s="11"/>
      <c r="AE68" s="23"/>
      <c r="AF68" s="11"/>
      <c r="AG68" s="23"/>
      <c r="AH68" s="11"/>
      <c r="AI68" s="23"/>
      <c r="AJ68" s="11"/>
      <c r="AK68" s="23"/>
      <c r="AL68" s="47">
        <f t="shared" si="3"/>
        <v>767</v>
      </c>
      <c r="AM68" s="40">
        <f t="shared" si="4"/>
        <v>23320</v>
      </c>
      <c r="AN68" s="74">
        <f t="shared" si="5"/>
        <v>30.404172099087354</v>
      </c>
      <c r="AO68" s="26" t="s">
        <v>39</v>
      </c>
      <c r="AP68" s="10" t="s">
        <v>40</v>
      </c>
      <c r="AQ68" s="32" t="s">
        <v>41</v>
      </c>
    </row>
    <row r="69" spans="1:43" x14ac:dyDescent="0.2">
      <c r="A69" s="22" t="s">
        <v>96</v>
      </c>
      <c r="B69" s="10" t="s">
        <v>133</v>
      </c>
      <c r="C69" s="21" t="s">
        <v>48</v>
      </c>
      <c r="D69" s="70"/>
      <c r="E69" s="40"/>
      <c r="F69" s="11"/>
      <c r="G69" s="23"/>
      <c r="H69" s="11"/>
      <c r="I69" s="23"/>
      <c r="J69" s="11"/>
      <c r="K69" s="23"/>
      <c r="L69" s="11"/>
      <c r="M69" s="23"/>
      <c r="N69" s="11"/>
      <c r="O69" s="23"/>
      <c r="P69" s="11"/>
      <c r="Q69" s="23"/>
      <c r="R69" s="11"/>
      <c r="S69" s="23"/>
      <c r="T69" s="11"/>
      <c r="U69" s="23"/>
      <c r="V69" s="11"/>
      <c r="W69" s="23"/>
      <c r="X69" s="11"/>
      <c r="Y69" s="23"/>
      <c r="Z69" s="11">
        <v>7</v>
      </c>
      <c r="AA69" s="23">
        <v>800</v>
      </c>
      <c r="AB69" s="11">
        <v>2.17</v>
      </c>
      <c r="AC69" s="23">
        <v>800</v>
      </c>
      <c r="AD69" s="11"/>
      <c r="AE69" s="23"/>
      <c r="AF69" s="11"/>
      <c r="AG69" s="23"/>
      <c r="AH69" s="11"/>
      <c r="AI69" s="23"/>
      <c r="AJ69" s="11"/>
      <c r="AK69" s="23"/>
      <c r="AL69" s="47">
        <f t="shared" si="3"/>
        <v>9.17</v>
      </c>
      <c r="AM69" s="40">
        <f t="shared" si="4"/>
        <v>7336</v>
      </c>
      <c r="AN69" s="74">
        <f t="shared" si="5"/>
        <v>800</v>
      </c>
      <c r="AO69" s="26" t="s">
        <v>96</v>
      </c>
      <c r="AP69" s="10" t="s">
        <v>133</v>
      </c>
      <c r="AQ69" s="32" t="s">
        <v>48</v>
      </c>
    </row>
    <row r="70" spans="1:43" x14ac:dyDescent="0.2">
      <c r="A70" s="22" t="s">
        <v>368</v>
      </c>
      <c r="B70" s="10" t="s">
        <v>369</v>
      </c>
      <c r="C70" s="21" t="s">
        <v>26</v>
      </c>
      <c r="D70" s="70"/>
      <c r="E70" s="40"/>
      <c r="F70" s="11"/>
      <c r="G70" s="23"/>
      <c r="H70" s="11"/>
      <c r="I70" s="23"/>
      <c r="J70" s="11"/>
      <c r="K70" s="23"/>
      <c r="L70" s="11"/>
      <c r="M70" s="23"/>
      <c r="N70" s="11"/>
      <c r="O70" s="23"/>
      <c r="P70" s="11"/>
      <c r="Q70" s="23"/>
      <c r="R70" s="11"/>
      <c r="S70" s="23"/>
      <c r="T70" s="11"/>
      <c r="U70" s="23"/>
      <c r="V70" s="11"/>
      <c r="W70" s="23"/>
      <c r="X70" s="11"/>
      <c r="Y70" s="23"/>
      <c r="Z70" s="11">
        <v>117</v>
      </c>
      <c r="AA70" s="23">
        <v>110</v>
      </c>
      <c r="AB70" s="11">
        <v>35</v>
      </c>
      <c r="AC70" s="23">
        <v>120</v>
      </c>
      <c r="AD70" s="11"/>
      <c r="AE70" s="23"/>
      <c r="AF70" s="11"/>
      <c r="AG70" s="23"/>
      <c r="AH70" s="11"/>
      <c r="AI70" s="23"/>
      <c r="AJ70" s="11"/>
      <c r="AK70" s="23"/>
      <c r="AL70" s="47">
        <f t="shared" si="3"/>
        <v>152</v>
      </c>
      <c r="AM70" s="40">
        <f t="shared" si="4"/>
        <v>17070</v>
      </c>
      <c r="AN70" s="74">
        <f t="shared" si="5"/>
        <v>112.30263157894737</v>
      </c>
      <c r="AO70" s="26"/>
      <c r="AP70" s="10"/>
      <c r="AQ70" s="32"/>
    </row>
    <row r="71" spans="1:43" x14ac:dyDescent="0.2">
      <c r="A71" s="22" t="s">
        <v>42</v>
      </c>
      <c r="B71" s="10" t="s">
        <v>43</v>
      </c>
      <c r="C71" s="21" t="s">
        <v>26</v>
      </c>
      <c r="D71" s="70">
        <v>610</v>
      </c>
      <c r="E71" s="40">
        <v>8.6</v>
      </c>
      <c r="F71" s="11">
        <v>1245</v>
      </c>
      <c r="G71" s="23">
        <v>8.6</v>
      </c>
      <c r="H71" s="11">
        <v>844</v>
      </c>
      <c r="I71" s="23">
        <v>9.5</v>
      </c>
      <c r="J71" s="11">
        <v>400</v>
      </c>
      <c r="K71" s="23">
        <v>10</v>
      </c>
      <c r="L71" s="11"/>
      <c r="M71" s="23"/>
      <c r="N71" s="11"/>
      <c r="O71" s="23"/>
      <c r="P71" s="11">
        <v>3243</v>
      </c>
      <c r="Q71" s="23">
        <v>5.54</v>
      </c>
      <c r="R71" s="11">
        <v>1834</v>
      </c>
      <c r="S71" s="23">
        <v>7.3</v>
      </c>
      <c r="T71" s="11"/>
      <c r="U71" s="23"/>
      <c r="V71" s="11">
        <v>2059</v>
      </c>
      <c r="W71" s="23">
        <v>10.5</v>
      </c>
      <c r="X71" s="11"/>
      <c r="Y71" s="23"/>
      <c r="Z71" s="11"/>
      <c r="AA71" s="23"/>
      <c r="AB71" s="11"/>
      <c r="AC71" s="23"/>
      <c r="AD71" s="11">
        <v>137.69999999999999</v>
      </c>
      <c r="AE71" s="23">
        <v>7.5</v>
      </c>
      <c r="AF71" s="11"/>
      <c r="AG71" s="23"/>
      <c r="AH71" s="11"/>
      <c r="AI71" s="23"/>
      <c r="AJ71" s="11"/>
      <c r="AK71" s="23"/>
      <c r="AL71" s="47">
        <f t="shared" si="3"/>
        <v>10372.700000000001</v>
      </c>
      <c r="AM71" s="40">
        <f t="shared" si="4"/>
        <v>81977.67</v>
      </c>
      <c r="AN71" s="74">
        <f t="shared" si="5"/>
        <v>7.9032142065228914</v>
      </c>
      <c r="AO71" s="26" t="s">
        <v>42</v>
      </c>
      <c r="AP71" s="10" t="s">
        <v>43</v>
      </c>
      <c r="AQ71" s="32" t="s">
        <v>26</v>
      </c>
    </row>
    <row r="72" spans="1:43" x14ac:dyDescent="0.2">
      <c r="A72" s="22" t="s">
        <v>285</v>
      </c>
      <c r="B72" s="10" t="s">
        <v>286</v>
      </c>
      <c r="C72" s="21" t="s">
        <v>26</v>
      </c>
      <c r="D72" s="72"/>
      <c r="E72" s="40"/>
      <c r="F72" s="11"/>
      <c r="G72" s="23"/>
      <c r="H72" s="11">
        <v>45.6</v>
      </c>
      <c r="I72" s="23">
        <v>200</v>
      </c>
      <c r="J72" s="11">
        <v>46.3</v>
      </c>
      <c r="K72" s="23">
        <v>180</v>
      </c>
      <c r="L72" s="11"/>
      <c r="M72" s="23"/>
      <c r="N72" s="11">
        <v>15.6</v>
      </c>
      <c r="O72" s="23">
        <v>200</v>
      </c>
      <c r="P72" s="11">
        <v>356</v>
      </c>
      <c r="Q72" s="23">
        <v>240</v>
      </c>
      <c r="R72" s="11"/>
      <c r="S72" s="23"/>
      <c r="T72" s="11">
        <v>137.30000000000001</v>
      </c>
      <c r="U72" s="23">
        <v>235</v>
      </c>
      <c r="V72" s="11"/>
      <c r="W72" s="23"/>
      <c r="X72" s="11">
        <v>321</v>
      </c>
      <c r="Y72" s="23">
        <v>140</v>
      </c>
      <c r="Z72" s="11"/>
      <c r="AA72" s="23"/>
      <c r="AB72" s="11"/>
      <c r="AC72" s="23"/>
      <c r="AD72" s="11">
        <v>108.5</v>
      </c>
      <c r="AE72" s="23">
        <v>240</v>
      </c>
      <c r="AF72" s="11"/>
      <c r="AG72" s="23"/>
      <c r="AH72" s="11"/>
      <c r="AI72" s="23"/>
      <c r="AJ72" s="11"/>
      <c r="AK72" s="23"/>
      <c r="AL72" s="47">
        <f t="shared" si="3"/>
        <v>1030.3</v>
      </c>
      <c r="AM72" s="40">
        <f t="shared" si="4"/>
        <v>209259.5</v>
      </c>
      <c r="AN72" s="74">
        <f t="shared" si="5"/>
        <v>203.10540619237116</v>
      </c>
      <c r="AO72" s="26"/>
      <c r="AP72" s="10" t="s">
        <v>286</v>
      </c>
      <c r="AQ72" s="32"/>
    </row>
    <row r="73" spans="1:43" x14ac:dyDescent="0.2">
      <c r="A73" s="22" t="s">
        <v>71</v>
      </c>
      <c r="B73" s="10" t="s">
        <v>72</v>
      </c>
      <c r="C73" s="21" t="s">
        <v>26</v>
      </c>
      <c r="D73" s="70">
        <v>407</v>
      </c>
      <c r="E73" s="40">
        <v>170</v>
      </c>
      <c r="F73" s="11"/>
      <c r="G73" s="23"/>
      <c r="H73" s="11"/>
      <c r="I73" s="23"/>
      <c r="J73" s="11"/>
      <c r="K73" s="23"/>
      <c r="L73" s="11">
        <v>464</v>
      </c>
      <c r="M73" s="23">
        <v>120</v>
      </c>
      <c r="N73" s="11">
        <v>225.8</v>
      </c>
      <c r="O73" s="23">
        <v>120</v>
      </c>
      <c r="P73" s="11"/>
      <c r="Q73" s="23"/>
      <c r="R73" s="11"/>
      <c r="S73" s="23"/>
      <c r="T73" s="11"/>
      <c r="U73" s="23"/>
      <c r="V73" s="11"/>
      <c r="W73" s="23"/>
      <c r="X73" s="11"/>
      <c r="Y73" s="23"/>
      <c r="Z73" s="11">
        <v>846</v>
      </c>
      <c r="AA73" s="23">
        <v>160</v>
      </c>
      <c r="AB73" s="11">
        <v>398.1</v>
      </c>
      <c r="AC73" s="23">
        <v>160</v>
      </c>
      <c r="AD73" s="11"/>
      <c r="AE73" s="23"/>
      <c r="AF73" s="11"/>
      <c r="AG73" s="23"/>
      <c r="AH73" s="11"/>
      <c r="AI73" s="23"/>
      <c r="AJ73" s="11"/>
      <c r="AK73" s="23"/>
      <c r="AL73" s="47">
        <f t="shared" si="3"/>
        <v>2340.9</v>
      </c>
      <c r="AM73" s="40">
        <f t="shared" si="4"/>
        <v>351022</v>
      </c>
      <c r="AN73" s="74">
        <f t="shared" si="5"/>
        <v>149.9517279678756</v>
      </c>
      <c r="AO73" s="26" t="s">
        <v>71</v>
      </c>
      <c r="AP73" s="10" t="s">
        <v>72</v>
      </c>
      <c r="AQ73" s="32" t="s">
        <v>26</v>
      </c>
    </row>
    <row r="74" spans="1:43" x14ac:dyDescent="0.2">
      <c r="A74" s="22" t="s">
        <v>331</v>
      </c>
      <c r="B74" s="10" t="s">
        <v>332</v>
      </c>
      <c r="C74" s="21" t="s">
        <v>26</v>
      </c>
      <c r="D74" s="70"/>
      <c r="E74" s="40"/>
      <c r="F74" s="11">
        <v>814</v>
      </c>
      <c r="G74" s="23">
        <v>170</v>
      </c>
      <c r="H74" s="11"/>
      <c r="I74" s="23"/>
      <c r="J74" s="11"/>
      <c r="K74" s="23"/>
      <c r="L74" s="11"/>
      <c r="M74" s="23"/>
      <c r="N74" s="11"/>
      <c r="O74" s="23"/>
      <c r="P74" s="11"/>
      <c r="Q74" s="23"/>
      <c r="R74" s="11"/>
      <c r="S74" s="23"/>
      <c r="T74" s="11"/>
      <c r="U74" s="23"/>
      <c r="V74" s="11"/>
      <c r="W74" s="23"/>
      <c r="X74" s="11"/>
      <c r="Y74" s="23"/>
      <c r="Z74" s="11"/>
      <c r="AA74" s="23"/>
      <c r="AB74" s="11"/>
      <c r="AC74" s="23"/>
      <c r="AD74" s="11"/>
      <c r="AE74" s="23"/>
      <c r="AF74" s="11"/>
      <c r="AG74" s="23"/>
      <c r="AH74" s="11"/>
      <c r="AI74" s="23"/>
      <c r="AJ74" s="11"/>
      <c r="AK74" s="23"/>
      <c r="AL74" s="47">
        <f t="shared" si="3"/>
        <v>814</v>
      </c>
      <c r="AM74" s="40">
        <f t="shared" si="4"/>
        <v>138380</v>
      </c>
      <c r="AN74" s="74">
        <f t="shared" si="5"/>
        <v>170</v>
      </c>
      <c r="AO74" s="26"/>
      <c r="AP74" s="10" t="s">
        <v>332</v>
      </c>
      <c r="AQ74" s="32"/>
    </row>
    <row r="75" spans="1:43" x14ac:dyDescent="0.2">
      <c r="A75" s="22" t="s">
        <v>374</v>
      </c>
      <c r="B75" s="10" t="s">
        <v>375</v>
      </c>
      <c r="C75" s="21" t="s">
        <v>26</v>
      </c>
      <c r="D75" s="70"/>
      <c r="E75" s="40"/>
      <c r="F75" s="11"/>
      <c r="G75" s="23"/>
      <c r="H75" s="11"/>
      <c r="I75" s="23"/>
      <c r="J75" s="11"/>
      <c r="K75" s="23"/>
      <c r="L75" s="11"/>
      <c r="M75" s="23"/>
      <c r="N75" s="11"/>
      <c r="O75" s="23"/>
      <c r="P75" s="11"/>
      <c r="Q75" s="23"/>
      <c r="R75" s="11"/>
      <c r="S75" s="23"/>
      <c r="T75" s="11"/>
      <c r="U75" s="23"/>
      <c r="V75" s="11"/>
      <c r="W75" s="23"/>
      <c r="X75" s="11"/>
      <c r="Y75" s="23"/>
      <c r="Z75" s="11"/>
      <c r="AA75" s="23"/>
      <c r="AB75" s="11">
        <v>4</v>
      </c>
      <c r="AC75" s="23">
        <v>200</v>
      </c>
      <c r="AD75" s="11"/>
      <c r="AE75" s="23"/>
      <c r="AF75" s="11"/>
      <c r="AG75" s="23"/>
      <c r="AH75" s="11"/>
      <c r="AI75" s="23"/>
      <c r="AJ75" s="11"/>
      <c r="AK75" s="23"/>
      <c r="AL75" s="47">
        <f t="shared" si="3"/>
        <v>4</v>
      </c>
      <c r="AM75" s="40">
        <f t="shared" si="4"/>
        <v>800</v>
      </c>
      <c r="AN75" s="74">
        <f t="shared" si="5"/>
        <v>200</v>
      </c>
      <c r="AO75" s="26"/>
      <c r="AP75" s="10"/>
      <c r="AQ75" s="32"/>
    </row>
    <row r="76" spans="1:43" x14ac:dyDescent="0.2">
      <c r="A76" s="22" t="s">
        <v>214</v>
      </c>
      <c r="B76" s="10" t="s">
        <v>215</v>
      </c>
      <c r="C76" s="21" t="s">
        <v>26</v>
      </c>
      <c r="D76" s="70"/>
      <c r="E76" s="40"/>
      <c r="F76" s="11"/>
      <c r="G76" s="23"/>
      <c r="H76" s="11"/>
      <c r="I76" s="23"/>
      <c r="J76" s="11"/>
      <c r="K76" s="23"/>
      <c r="L76" s="11"/>
      <c r="M76" s="23"/>
      <c r="N76" s="11"/>
      <c r="O76" s="23"/>
      <c r="P76" s="11"/>
      <c r="Q76" s="23"/>
      <c r="R76" s="11"/>
      <c r="S76" s="23"/>
      <c r="T76" s="11"/>
      <c r="U76" s="23"/>
      <c r="V76" s="11"/>
      <c r="W76" s="23"/>
      <c r="X76" s="11"/>
      <c r="Y76" s="23"/>
      <c r="Z76" s="11"/>
      <c r="AA76" s="23"/>
      <c r="AB76" s="11"/>
      <c r="AC76" s="23"/>
      <c r="AD76" s="11"/>
      <c r="AE76" s="23"/>
      <c r="AF76" s="11"/>
      <c r="AG76" s="23"/>
      <c r="AH76" s="11"/>
      <c r="AI76" s="23"/>
      <c r="AJ76" s="11"/>
      <c r="AK76" s="23"/>
      <c r="AL76" s="47">
        <f t="shared" si="3"/>
        <v>0</v>
      </c>
      <c r="AM76" s="40">
        <f t="shared" si="4"/>
        <v>0</v>
      </c>
      <c r="AN76" s="74" t="str">
        <f t="shared" si="5"/>
        <v>--</v>
      </c>
      <c r="AO76" s="26"/>
      <c r="AP76" s="10" t="s">
        <v>215</v>
      </c>
      <c r="AQ76" s="32"/>
    </row>
    <row r="77" spans="1:43" x14ac:dyDescent="0.2">
      <c r="A77" s="22" t="s">
        <v>383</v>
      </c>
      <c r="B77" s="10" t="s">
        <v>384</v>
      </c>
      <c r="C77" s="21" t="s">
        <v>26</v>
      </c>
      <c r="D77" s="70"/>
      <c r="E77" s="40"/>
      <c r="F77" s="11"/>
      <c r="G77" s="23"/>
      <c r="H77" s="11"/>
      <c r="I77" s="23"/>
      <c r="J77" s="11"/>
      <c r="K77" s="23"/>
      <c r="L77" s="11"/>
      <c r="M77" s="23"/>
      <c r="N77" s="11"/>
      <c r="O77" s="23"/>
      <c r="P77" s="11"/>
      <c r="Q77" s="23"/>
      <c r="R77" s="11"/>
      <c r="S77" s="23"/>
      <c r="T77" s="11"/>
      <c r="U77" s="23"/>
      <c r="V77" s="11"/>
      <c r="W77" s="23"/>
      <c r="X77" s="11"/>
      <c r="Y77" s="23"/>
      <c r="Z77" s="11"/>
      <c r="AA77" s="23"/>
      <c r="AB77" s="11"/>
      <c r="AC77" s="23"/>
      <c r="AD77" s="11">
        <v>35.799999999999997</v>
      </c>
      <c r="AE77" s="23">
        <v>100</v>
      </c>
      <c r="AF77" s="11"/>
      <c r="AG77" s="23"/>
      <c r="AH77" s="11"/>
      <c r="AI77" s="23"/>
      <c r="AJ77" s="11"/>
      <c r="AK77" s="23"/>
      <c r="AL77" s="47">
        <f t="shared" si="3"/>
        <v>35.799999999999997</v>
      </c>
      <c r="AM77" s="40">
        <f t="shared" si="4"/>
        <v>3579.9999999999995</v>
      </c>
      <c r="AN77" s="74">
        <f t="shared" si="5"/>
        <v>100</v>
      </c>
      <c r="AO77" s="26"/>
      <c r="AP77" s="10"/>
      <c r="AQ77" s="32"/>
    </row>
    <row r="78" spans="1:43" x14ac:dyDescent="0.2">
      <c r="A78" s="22" t="s">
        <v>228</v>
      </c>
      <c r="B78" s="10" t="s">
        <v>229</v>
      </c>
      <c r="C78" s="21" t="s">
        <v>26</v>
      </c>
      <c r="D78" s="70"/>
      <c r="E78" s="40"/>
      <c r="F78" s="11"/>
      <c r="G78" s="23"/>
      <c r="H78" s="11"/>
      <c r="I78" s="23"/>
      <c r="J78" s="11"/>
      <c r="K78" s="23"/>
      <c r="L78" s="11"/>
      <c r="M78" s="23"/>
      <c r="N78" s="11"/>
      <c r="O78" s="23"/>
      <c r="P78" s="11"/>
      <c r="Q78" s="23"/>
      <c r="R78" s="11"/>
      <c r="S78" s="23"/>
      <c r="T78" s="11"/>
      <c r="U78" s="23"/>
      <c r="V78" s="11"/>
      <c r="W78" s="23"/>
      <c r="X78" s="11"/>
      <c r="Y78" s="23"/>
      <c r="Z78" s="11"/>
      <c r="AA78" s="23"/>
      <c r="AB78" s="11"/>
      <c r="AC78" s="23"/>
      <c r="AD78" s="11"/>
      <c r="AE78" s="23"/>
      <c r="AF78" s="11"/>
      <c r="AG78" s="23"/>
      <c r="AH78" s="11"/>
      <c r="AI78" s="23"/>
      <c r="AJ78" s="11"/>
      <c r="AK78" s="23"/>
      <c r="AL78" s="47">
        <f t="shared" si="3"/>
        <v>0</v>
      </c>
      <c r="AM78" s="40">
        <f t="shared" si="4"/>
        <v>0</v>
      </c>
      <c r="AN78" s="74" t="str">
        <f t="shared" si="5"/>
        <v>--</v>
      </c>
      <c r="AO78" s="26"/>
      <c r="AP78" s="10" t="s">
        <v>229</v>
      </c>
      <c r="AQ78" s="32"/>
    </row>
    <row r="79" spans="1:43" x14ac:dyDescent="0.2">
      <c r="A79" s="22" t="s">
        <v>97</v>
      </c>
      <c r="B79" s="10" t="s">
        <v>155</v>
      </c>
      <c r="C79" s="21" t="s">
        <v>26</v>
      </c>
      <c r="D79" s="70"/>
      <c r="E79" s="40"/>
      <c r="F79" s="11"/>
      <c r="G79" s="23"/>
      <c r="H79" s="11"/>
      <c r="I79" s="23"/>
      <c r="J79" s="11"/>
      <c r="K79" s="23"/>
      <c r="L79" s="11"/>
      <c r="M79" s="23"/>
      <c r="N79" s="11"/>
      <c r="O79" s="23"/>
      <c r="P79" s="11"/>
      <c r="Q79" s="23"/>
      <c r="R79" s="11"/>
      <c r="S79" s="23"/>
      <c r="T79" s="11"/>
      <c r="U79" s="23"/>
      <c r="V79" s="11"/>
      <c r="W79" s="23"/>
      <c r="X79" s="11"/>
      <c r="Y79" s="23"/>
      <c r="Z79" s="11"/>
      <c r="AA79" s="23"/>
      <c r="AB79" s="11"/>
      <c r="AC79" s="23"/>
      <c r="AD79" s="11"/>
      <c r="AE79" s="23"/>
      <c r="AF79" s="11"/>
      <c r="AG79" s="23"/>
      <c r="AH79" s="11"/>
      <c r="AI79" s="23"/>
      <c r="AJ79" s="11"/>
      <c r="AK79" s="23"/>
      <c r="AL79" s="47">
        <f t="shared" si="3"/>
        <v>0</v>
      </c>
      <c r="AM79" s="40">
        <f t="shared" si="4"/>
        <v>0</v>
      </c>
      <c r="AN79" s="74" t="str">
        <f t="shared" si="5"/>
        <v>--</v>
      </c>
      <c r="AO79" s="26" t="s">
        <v>97</v>
      </c>
      <c r="AP79" s="10" t="s">
        <v>155</v>
      </c>
      <c r="AQ79" s="32" t="s">
        <v>26</v>
      </c>
    </row>
    <row r="80" spans="1:43" x14ac:dyDescent="0.2">
      <c r="A80" s="22" t="s">
        <v>44</v>
      </c>
      <c r="B80" s="10" t="s">
        <v>45</v>
      </c>
      <c r="C80" s="21" t="s">
        <v>26</v>
      </c>
      <c r="D80" s="70"/>
      <c r="E80" s="40"/>
      <c r="F80" s="11"/>
      <c r="G80" s="23"/>
      <c r="H80" s="11"/>
      <c r="I80" s="23"/>
      <c r="J80" s="11"/>
      <c r="K80" s="23"/>
      <c r="L80" s="11"/>
      <c r="M80" s="23"/>
      <c r="N80" s="11"/>
      <c r="O80" s="23"/>
      <c r="P80" s="11"/>
      <c r="Q80" s="23"/>
      <c r="R80" s="11"/>
      <c r="S80" s="23"/>
      <c r="T80" s="11"/>
      <c r="U80" s="23"/>
      <c r="V80" s="11"/>
      <c r="W80" s="23"/>
      <c r="X80" s="11"/>
      <c r="Y80" s="23"/>
      <c r="Z80" s="11"/>
      <c r="AA80" s="23"/>
      <c r="AB80" s="11"/>
      <c r="AC80" s="23"/>
      <c r="AD80" s="11"/>
      <c r="AE80" s="23"/>
      <c r="AF80" s="11"/>
      <c r="AG80" s="23"/>
      <c r="AH80" s="11"/>
      <c r="AI80" s="23"/>
      <c r="AJ80" s="11"/>
      <c r="AK80" s="23"/>
      <c r="AL80" s="47">
        <f t="shared" si="3"/>
        <v>0</v>
      </c>
      <c r="AM80" s="40">
        <f t="shared" si="4"/>
        <v>0</v>
      </c>
      <c r="AN80" s="74" t="str">
        <f t="shared" si="5"/>
        <v>--</v>
      </c>
      <c r="AO80" s="26" t="s">
        <v>44</v>
      </c>
      <c r="AP80" s="10" t="s">
        <v>45</v>
      </c>
      <c r="AQ80" s="32" t="s">
        <v>26</v>
      </c>
    </row>
    <row r="81" spans="1:43" x14ac:dyDescent="0.2">
      <c r="A81" s="22" t="s">
        <v>201</v>
      </c>
      <c r="B81" s="10" t="s">
        <v>202</v>
      </c>
      <c r="C81" s="21" t="s">
        <v>26</v>
      </c>
      <c r="D81" s="70"/>
      <c r="E81" s="40"/>
      <c r="F81" s="11"/>
      <c r="G81" s="23"/>
      <c r="H81" s="11"/>
      <c r="I81" s="23"/>
      <c r="J81" s="11"/>
      <c r="K81" s="23"/>
      <c r="L81" s="11"/>
      <c r="M81" s="23"/>
      <c r="N81" s="11"/>
      <c r="O81" s="23"/>
      <c r="P81" s="11"/>
      <c r="Q81" s="23"/>
      <c r="R81" s="11"/>
      <c r="S81" s="23"/>
      <c r="T81" s="11"/>
      <c r="U81" s="23"/>
      <c r="V81" s="11"/>
      <c r="W81" s="23"/>
      <c r="X81" s="11"/>
      <c r="Y81" s="23"/>
      <c r="Z81" s="11"/>
      <c r="AA81" s="23"/>
      <c r="AB81" s="11"/>
      <c r="AC81" s="23"/>
      <c r="AD81" s="11"/>
      <c r="AE81" s="23"/>
      <c r="AF81" s="11"/>
      <c r="AG81" s="23"/>
      <c r="AH81" s="11"/>
      <c r="AI81" s="23"/>
      <c r="AJ81" s="11"/>
      <c r="AK81" s="23"/>
      <c r="AL81" s="47">
        <f t="shared" si="3"/>
        <v>0</v>
      </c>
      <c r="AM81" s="40">
        <f t="shared" si="4"/>
        <v>0</v>
      </c>
      <c r="AN81" s="74" t="str">
        <f t="shared" si="5"/>
        <v>--</v>
      </c>
      <c r="AO81" s="26"/>
      <c r="AP81" s="10" t="s">
        <v>202</v>
      </c>
      <c r="AQ81" s="32"/>
    </row>
    <row r="82" spans="1:43" x14ac:dyDescent="0.2">
      <c r="A82" s="22" t="s">
        <v>322</v>
      </c>
      <c r="B82" s="10" t="s">
        <v>323</v>
      </c>
      <c r="C82" s="21" t="s">
        <v>26</v>
      </c>
      <c r="D82" s="70">
        <v>823</v>
      </c>
      <c r="E82" s="40">
        <v>12</v>
      </c>
      <c r="F82" s="11">
        <v>1245</v>
      </c>
      <c r="G82" s="23">
        <v>12</v>
      </c>
      <c r="H82" s="11">
        <v>844</v>
      </c>
      <c r="I82" s="23">
        <v>16.5</v>
      </c>
      <c r="J82" s="11">
        <v>400</v>
      </c>
      <c r="K82" s="23">
        <v>9</v>
      </c>
      <c r="L82" s="11"/>
      <c r="M82" s="23"/>
      <c r="N82" s="11"/>
      <c r="O82" s="23"/>
      <c r="P82" s="11">
        <v>3243</v>
      </c>
      <c r="Q82" s="23">
        <v>8.82</v>
      </c>
      <c r="R82" s="11">
        <v>1834</v>
      </c>
      <c r="S82" s="23">
        <v>13.3</v>
      </c>
      <c r="T82" s="11"/>
      <c r="U82" s="23"/>
      <c r="V82" s="11">
        <v>2059</v>
      </c>
      <c r="W82" s="23">
        <v>12.5</v>
      </c>
      <c r="X82" s="11"/>
      <c r="Y82" s="23"/>
      <c r="Z82" s="11"/>
      <c r="AA82" s="23"/>
      <c r="AB82" s="11"/>
      <c r="AC82" s="23"/>
      <c r="AD82" s="11"/>
      <c r="AE82" s="23"/>
      <c r="AF82" s="11"/>
      <c r="AG82" s="23"/>
      <c r="AH82" s="11"/>
      <c r="AI82" s="23"/>
      <c r="AJ82" s="11"/>
      <c r="AK82" s="23"/>
      <c r="AL82" s="47">
        <f t="shared" si="3"/>
        <v>10448</v>
      </c>
      <c r="AM82" s="40">
        <f t="shared" si="4"/>
        <v>121074.96</v>
      </c>
      <c r="AN82" s="74">
        <f t="shared" si="5"/>
        <v>11.58833843797856</v>
      </c>
      <c r="AO82" s="26"/>
      <c r="AP82" s="10" t="s">
        <v>323</v>
      </c>
      <c r="AQ82" s="32"/>
    </row>
    <row r="83" spans="1:43" x14ac:dyDescent="0.2">
      <c r="A83" s="22" t="s">
        <v>307</v>
      </c>
      <c r="B83" s="10" t="s">
        <v>308</v>
      </c>
      <c r="C83" s="21" t="s">
        <v>26</v>
      </c>
      <c r="D83" s="70"/>
      <c r="E83" s="40"/>
      <c r="F83" s="11"/>
      <c r="G83" s="23"/>
      <c r="H83" s="11"/>
      <c r="I83" s="23"/>
      <c r="J83" s="11"/>
      <c r="K83" s="23"/>
      <c r="L83" s="11"/>
      <c r="M83" s="23"/>
      <c r="N83" s="11"/>
      <c r="O83" s="23"/>
      <c r="P83" s="11"/>
      <c r="Q83" s="23"/>
      <c r="R83" s="11"/>
      <c r="S83" s="23"/>
      <c r="T83" s="11"/>
      <c r="U83" s="23"/>
      <c r="V83" s="11"/>
      <c r="W83" s="23"/>
      <c r="X83" s="11"/>
      <c r="Y83" s="23"/>
      <c r="Z83" s="11"/>
      <c r="AA83" s="23"/>
      <c r="AB83" s="11"/>
      <c r="AC83" s="23"/>
      <c r="AD83" s="11"/>
      <c r="AE83" s="23"/>
      <c r="AF83" s="11"/>
      <c r="AG83" s="23"/>
      <c r="AH83" s="11"/>
      <c r="AI83" s="23"/>
      <c r="AJ83" s="11"/>
      <c r="AK83" s="23"/>
      <c r="AL83" s="47">
        <f t="shared" si="3"/>
        <v>0</v>
      </c>
      <c r="AM83" s="40">
        <f t="shared" si="4"/>
        <v>0</v>
      </c>
      <c r="AN83" s="74" t="str">
        <f t="shared" si="5"/>
        <v>--</v>
      </c>
      <c r="AO83" s="26"/>
      <c r="AP83" s="10" t="s">
        <v>308</v>
      </c>
      <c r="AQ83" s="32"/>
    </row>
    <row r="84" spans="1:43" x14ac:dyDescent="0.2">
      <c r="A84" s="22" t="s">
        <v>311</v>
      </c>
      <c r="B84" s="10" t="s">
        <v>312</v>
      </c>
      <c r="C84" s="21" t="s">
        <v>26</v>
      </c>
      <c r="D84" s="70"/>
      <c r="E84" s="40"/>
      <c r="F84" s="11"/>
      <c r="G84" s="23"/>
      <c r="H84" s="11"/>
      <c r="I84" s="23"/>
      <c r="J84" s="11"/>
      <c r="K84" s="23"/>
      <c r="L84" s="11"/>
      <c r="M84" s="23"/>
      <c r="N84" s="11"/>
      <c r="O84" s="23"/>
      <c r="P84" s="11"/>
      <c r="Q84" s="23"/>
      <c r="R84" s="11"/>
      <c r="S84" s="23"/>
      <c r="T84" s="11"/>
      <c r="U84" s="23"/>
      <c r="V84" s="11"/>
      <c r="W84" s="23"/>
      <c r="X84" s="11"/>
      <c r="Y84" s="23"/>
      <c r="Z84" s="11"/>
      <c r="AA84" s="23"/>
      <c r="AB84" s="11"/>
      <c r="AC84" s="23"/>
      <c r="AD84" s="11"/>
      <c r="AE84" s="23"/>
      <c r="AF84" s="11"/>
      <c r="AG84" s="23"/>
      <c r="AH84" s="11"/>
      <c r="AI84" s="23"/>
      <c r="AJ84" s="11"/>
      <c r="AK84" s="23"/>
      <c r="AL84" s="47">
        <f t="shared" si="3"/>
        <v>0</v>
      </c>
      <c r="AM84" s="40">
        <f t="shared" si="4"/>
        <v>0</v>
      </c>
      <c r="AN84" s="74" t="str">
        <f t="shared" si="5"/>
        <v>--</v>
      </c>
      <c r="AO84" s="26"/>
      <c r="AP84" s="10" t="s">
        <v>312</v>
      </c>
      <c r="AQ84" s="32"/>
    </row>
    <row r="85" spans="1:43" x14ac:dyDescent="0.2">
      <c r="A85" s="22" t="s">
        <v>98</v>
      </c>
      <c r="B85" s="10" t="s">
        <v>99</v>
      </c>
      <c r="C85" s="21" t="s">
        <v>55</v>
      </c>
      <c r="D85" s="70"/>
      <c r="E85" s="40"/>
      <c r="F85" s="11"/>
      <c r="G85" s="23"/>
      <c r="H85" s="11"/>
      <c r="I85" s="23"/>
      <c r="J85" s="11"/>
      <c r="K85" s="23"/>
      <c r="L85" s="11"/>
      <c r="M85" s="23"/>
      <c r="N85" s="11"/>
      <c r="O85" s="23"/>
      <c r="P85" s="11"/>
      <c r="Q85" s="23"/>
      <c r="R85" s="11"/>
      <c r="S85" s="23"/>
      <c r="T85" s="11"/>
      <c r="U85" s="23"/>
      <c r="V85" s="11"/>
      <c r="W85" s="23"/>
      <c r="X85" s="11"/>
      <c r="Y85" s="23"/>
      <c r="Z85" s="11"/>
      <c r="AA85" s="23"/>
      <c r="AB85" s="11"/>
      <c r="AC85" s="23"/>
      <c r="AD85" s="11"/>
      <c r="AE85" s="23"/>
      <c r="AF85" s="11"/>
      <c r="AG85" s="23"/>
      <c r="AH85" s="11"/>
      <c r="AI85" s="23"/>
      <c r="AJ85" s="11"/>
      <c r="AK85" s="23"/>
      <c r="AL85" s="47">
        <f t="shared" si="3"/>
        <v>0</v>
      </c>
      <c r="AM85" s="40">
        <f t="shared" si="4"/>
        <v>0</v>
      </c>
      <c r="AN85" s="74" t="str">
        <f t="shared" si="5"/>
        <v>--</v>
      </c>
      <c r="AO85" s="26" t="s">
        <v>98</v>
      </c>
      <c r="AP85" s="10" t="s">
        <v>99</v>
      </c>
      <c r="AQ85" s="32" t="s">
        <v>55</v>
      </c>
    </row>
    <row r="86" spans="1:43" x14ac:dyDescent="0.2">
      <c r="A86" s="22" t="s">
        <v>134</v>
      </c>
      <c r="B86" s="10" t="s">
        <v>100</v>
      </c>
      <c r="C86" s="21" t="s">
        <v>55</v>
      </c>
      <c r="D86" s="70"/>
      <c r="E86" s="40"/>
      <c r="F86" s="11"/>
      <c r="G86" s="23"/>
      <c r="H86" s="11"/>
      <c r="I86" s="23"/>
      <c r="J86" s="11"/>
      <c r="K86" s="23"/>
      <c r="L86" s="11"/>
      <c r="M86" s="23"/>
      <c r="N86" s="11"/>
      <c r="O86" s="23"/>
      <c r="P86" s="11"/>
      <c r="Q86" s="23"/>
      <c r="R86" s="11"/>
      <c r="S86" s="23"/>
      <c r="T86" s="11"/>
      <c r="U86" s="23"/>
      <c r="V86" s="11"/>
      <c r="W86" s="23"/>
      <c r="X86" s="11"/>
      <c r="Y86" s="23"/>
      <c r="Z86" s="11"/>
      <c r="AA86" s="23"/>
      <c r="AB86" s="11"/>
      <c r="AC86" s="23"/>
      <c r="AD86" s="11"/>
      <c r="AE86" s="23"/>
      <c r="AF86" s="11"/>
      <c r="AG86" s="23"/>
      <c r="AH86" s="11"/>
      <c r="AI86" s="23"/>
      <c r="AJ86" s="11"/>
      <c r="AK86" s="23"/>
      <c r="AL86" s="47">
        <f t="shared" si="3"/>
        <v>0</v>
      </c>
      <c r="AM86" s="40">
        <f t="shared" si="4"/>
        <v>0</v>
      </c>
      <c r="AN86" s="74" t="str">
        <f t="shared" si="5"/>
        <v>--</v>
      </c>
      <c r="AO86" s="26" t="s">
        <v>134</v>
      </c>
      <c r="AP86" s="10" t="s">
        <v>100</v>
      </c>
      <c r="AQ86" s="32" t="s">
        <v>55</v>
      </c>
    </row>
    <row r="87" spans="1:43" x14ac:dyDescent="0.2">
      <c r="A87" s="22" t="s">
        <v>324</v>
      </c>
      <c r="B87" s="10" t="s">
        <v>325</v>
      </c>
      <c r="C87" s="21" t="s">
        <v>48</v>
      </c>
      <c r="D87" s="73">
        <v>10.84</v>
      </c>
      <c r="E87" s="40">
        <v>175</v>
      </c>
      <c r="F87" s="11">
        <v>17.68</v>
      </c>
      <c r="G87" s="23">
        <v>175</v>
      </c>
      <c r="H87" s="11">
        <v>10.1</v>
      </c>
      <c r="I87" s="23">
        <v>500</v>
      </c>
      <c r="J87" s="11"/>
      <c r="K87" s="23"/>
      <c r="L87" s="11"/>
      <c r="M87" s="23"/>
      <c r="N87" s="11"/>
      <c r="O87" s="23"/>
      <c r="P87" s="11">
        <v>22.12</v>
      </c>
      <c r="Q87" s="23">
        <v>130</v>
      </c>
      <c r="R87" s="11">
        <v>21.89</v>
      </c>
      <c r="S87" s="23">
        <v>130</v>
      </c>
      <c r="T87" s="11"/>
      <c r="U87" s="23"/>
      <c r="V87" s="11">
        <v>21.78</v>
      </c>
      <c r="W87" s="23">
        <v>130</v>
      </c>
      <c r="X87" s="11"/>
      <c r="Y87" s="23"/>
      <c r="Z87" s="11"/>
      <c r="AA87" s="23"/>
      <c r="AB87" s="11"/>
      <c r="AC87" s="23"/>
      <c r="AD87" s="11"/>
      <c r="AE87" s="23"/>
      <c r="AF87" s="11"/>
      <c r="AG87" s="23"/>
      <c r="AH87" s="11"/>
      <c r="AI87" s="23"/>
      <c r="AJ87" s="11"/>
      <c r="AK87" s="23"/>
      <c r="AL87" s="47">
        <f t="shared" si="3"/>
        <v>104.41</v>
      </c>
      <c r="AM87" s="40">
        <f t="shared" si="4"/>
        <v>18593.7</v>
      </c>
      <c r="AN87" s="74">
        <f t="shared" si="5"/>
        <v>178.08351690451107</v>
      </c>
      <c r="AO87" s="26"/>
      <c r="AP87" s="10" t="s">
        <v>325</v>
      </c>
      <c r="AQ87" s="32"/>
    </row>
    <row r="88" spans="1:43" x14ac:dyDescent="0.2">
      <c r="A88" s="22" t="s">
        <v>385</v>
      </c>
      <c r="B88" s="10" t="s">
        <v>386</v>
      </c>
      <c r="C88" s="21" t="s">
        <v>26</v>
      </c>
      <c r="D88" s="73"/>
      <c r="E88" s="40"/>
      <c r="F88" s="11"/>
      <c r="G88" s="23"/>
      <c r="H88" s="11"/>
      <c r="I88" s="23"/>
      <c r="J88" s="11"/>
      <c r="K88" s="23"/>
      <c r="L88" s="11"/>
      <c r="M88" s="23"/>
      <c r="N88" s="11"/>
      <c r="O88" s="23"/>
      <c r="P88" s="11"/>
      <c r="Q88" s="23"/>
      <c r="R88" s="11"/>
      <c r="S88" s="23"/>
      <c r="T88" s="11"/>
      <c r="U88" s="23"/>
      <c r="V88" s="11"/>
      <c r="W88" s="23"/>
      <c r="X88" s="11"/>
      <c r="Y88" s="23"/>
      <c r="Z88" s="11"/>
      <c r="AA88" s="23"/>
      <c r="AB88" s="11"/>
      <c r="AC88" s="23"/>
      <c r="AD88" s="11">
        <v>218.2</v>
      </c>
      <c r="AE88" s="23">
        <v>100</v>
      </c>
      <c r="AF88" s="11"/>
      <c r="AG88" s="23"/>
      <c r="AH88" s="11"/>
      <c r="AI88" s="23"/>
      <c r="AJ88" s="11"/>
      <c r="AK88" s="23"/>
      <c r="AL88" s="47">
        <f t="shared" si="3"/>
        <v>218.2</v>
      </c>
      <c r="AM88" s="40">
        <f t="shared" si="4"/>
        <v>21820</v>
      </c>
      <c r="AN88" s="74">
        <f t="shared" si="5"/>
        <v>100</v>
      </c>
      <c r="AO88" s="26"/>
      <c r="AP88" s="10"/>
      <c r="AQ88" s="32"/>
    </row>
    <row r="89" spans="1:43" x14ac:dyDescent="0.2">
      <c r="A89" s="22" t="s">
        <v>355</v>
      </c>
      <c r="B89" s="10" t="s">
        <v>326</v>
      </c>
      <c r="C89" s="21" t="s">
        <v>327</v>
      </c>
      <c r="D89" s="73">
        <v>32.1</v>
      </c>
      <c r="E89" s="40">
        <v>33</v>
      </c>
      <c r="F89" s="11">
        <v>53.1</v>
      </c>
      <c r="G89" s="23">
        <v>33</v>
      </c>
      <c r="H89" s="11">
        <v>30.1</v>
      </c>
      <c r="I89" s="23">
        <v>42.5</v>
      </c>
      <c r="J89" s="11"/>
      <c r="K89" s="23"/>
      <c r="L89" s="11"/>
      <c r="M89" s="23"/>
      <c r="N89" s="11"/>
      <c r="O89" s="23"/>
      <c r="P89" s="11">
        <v>71.2</v>
      </c>
      <c r="Q89" s="23">
        <v>21</v>
      </c>
      <c r="R89" s="11">
        <v>72.900000000000006</v>
      </c>
      <c r="S89" s="23">
        <v>21</v>
      </c>
      <c r="T89" s="11"/>
      <c r="U89" s="23"/>
      <c r="V89" s="11">
        <v>64.8</v>
      </c>
      <c r="W89" s="23">
        <v>20</v>
      </c>
      <c r="X89" s="11"/>
      <c r="Y89" s="23"/>
      <c r="Z89" s="11"/>
      <c r="AA89" s="23"/>
      <c r="AB89" s="11"/>
      <c r="AC89" s="23"/>
      <c r="AD89" s="11"/>
      <c r="AE89" s="23"/>
      <c r="AF89" s="11"/>
      <c r="AG89" s="23"/>
      <c r="AH89" s="11"/>
      <c r="AI89" s="23"/>
      <c r="AJ89" s="11"/>
      <c r="AK89" s="23"/>
      <c r="AL89" s="47">
        <f t="shared" si="3"/>
        <v>324.2</v>
      </c>
      <c r="AM89" s="40">
        <f t="shared" si="4"/>
        <v>8412.9500000000007</v>
      </c>
      <c r="AN89" s="74">
        <f t="shared" si="5"/>
        <v>25.949876619370762</v>
      </c>
      <c r="AO89" s="26"/>
      <c r="AP89" s="10" t="s">
        <v>326</v>
      </c>
      <c r="AQ89" s="32"/>
    </row>
    <row r="90" spans="1:43" x14ac:dyDescent="0.2">
      <c r="A90" s="22" t="s">
        <v>115</v>
      </c>
      <c r="B90" s="10" t="s">
        <v>116</v>
      </c>
      <c r="C90" s="21" t="s">
        <v>55</v>
      </c>
      <c r="D90" s="70"/>
      <c r="E90" s="40"/>
      <c r="F90" s="11"/>
      <c r="G90" s="23"/>
      <c r="H90" s="11"/>
      <c r="I90" s="23"/>
      <c r="J90" s="11"/>
      <c r="K90" s="23"/>
      <c r="L90" s="11"/>
      <c r="M90" s="23"/>
      <c r="N90" s="11"/>
      <c r="O90" s="23"/>
      <c r="P90" s="11"/>
      <c r="Q90" s="23"/>
      <c r="R90" s="11"/>
      <c r="S90" s="23"/>
      <c r="T90" s="11"/>
      <c r="U90" s="23"/>
      <c r="V90" s="11"/>
      <c r="W90" s="23"/>
      <c r="X90" s="11"/>
      <c r="Y90" s="23"/>
      <c r="Z90" s="11"/>
      <c r="AA90" s="23"/>
      <c r="AB90" s="11"/>
      <c r="AC90" s="23"/>
      <c r="AD90" s="11"/>
      <c r="AE90" s="23"/>
      <c r="AF90" s="11"/>
      <c r="AG90" s="23"/>
      <c r="AH90" s="11"/>
      <c r="AI90" s="23"/>
      <c r="AJ90" s="11"/>
      <c r="AK90" s="23"/>
      <c r="AL90" s="47">
        <f t="shared" si="3"/>
        <v>0</v>
      </c>
      <c r="AM90" s="40">
        <f t="shared" si="4"/>
        <v>0</v>
      </c>
      <c r="AN90" s="74" t="str">
        <f t="shared" si="5"/>
        <v>--</v>
      </c>
      <c r="AO90" s="26" t="s">
        <v>115</v>
      </c>
      <c r="AP90" s="10" t="s">
        <v>116</v>
      </c>
      <c r="AQ90" s="32" t="s">
        <v>55</v>
      </c>
    </row>
    <row r="91" spans="1:43" x14ac:dyDescent="0.2">
      <c r="A91" s="22" t="s">
        <v>156</v>
      </c>
      <c r="B91" s="10" t="s">
        <v>15</v>
      </c>
      <c r="C91" s="21" t="s">
        <v>3</v>
      </c>
      <c r="D91" s="70"/>
      <c r="E91" s="40"/>
      <c r="F91" s="11"/>
      <c r="G91" s="23"/>
      <c r="H91" s="11"/>
      <c r="I91" s="23"/>
      <c r="J91" s="11"/>
      <c r="K91" s="23"/>
      <c r="L91" s="11"/>
      <c r="M91" s="23"/>
      <c r="N91" s="11"/>
      <c r="O91" s="23"/>
      <c r="P91" s="11"/>
      <c r="Q91" s="23"/>
      <c r="R91" s="11"/>
      <c r="S91" s="23"/>
      <c r="T91" s="11"/>
      <c r="U91" s="23"/>
      <c r="V91" s="11"/>
      <c r="W91" s="23"/>
      <c r="X91" s="11"/>
      <c r="Y91" s="23"/>
      <c r="Z91" s="11"/>
      <c r="AA91" s="23"/>
      <c r="AB91" s="11"/>
      <c r="AC91" s="23"/>
      <c r="AD91" s="11"/>
      <c r="AE91" s="23"/>
      <c r="AF91" s="11"/>
      <c r="AG91" s="23"/>
      <c r="AH91" s="11"/>
      <c r="AI91" s="23"/>
      <c r="AJ91" s="11"/>
      <c r="AK91" s="23"/>
      <c r="AL91" s="47">
        <f t="shared" si="3"/>
        <v>0</v>
      </c>
      <c r="AM91" s="40">
        <f t="shared" si="4"/>
        <v>0</v>
      </c>
      <c r="AN91" s="74" t="str">
        <f t="shared" si="5"/>
        <v>--</v>
      </c>
      <c r="AO91" s="26" t="s">
        <v>156</v>
      </c>
      <c r="AP91" s="10" t="s">
        <v>15</v>
      </c>
      <c r="AQ91" s="32" t="s">
        <v>3</v>
      </c>
    </row>
    <row r="92" spans="1:43" x14ac:dyDescent="0.2">
      <c r="A92" s="22" t="s">
        <v>328</v>
      </c>
      <c r="B92" s="10" t="s">
        <v>6</v>
      </c>
      <c r="C92" s="21" t="s">
        <v>26</v>
      </c>
      <c r="D92" s="70">
        <v>1242</v>
      </c>
      <c r="E92" s="40">
        <v>2.2599999999999998</v>
      </c>
      <c r="F92" s="11">
        <v>4066</v>
      </c>
      <c r="G92" s="23">
        <v>2.2599999999999998</v>
      </c>
      <c r="H92" s="11">
        <v>1276</v>
      </c>
      <c r="I92" s="23">
        <v>3.5</v>
      </c>
      <c r="J92" s="11">
        <v>846</v>
      </c>
      <c r="K92" s="23">
        <v>2.2999999999999998</v>
      </c>
      <c r="L92" s="11">
        <v>866</v>
      </c>
      <c r="M92" s="23">
        <v>2.2999999999999998</v>
      </c>
      <c r="N92" s="11">
        <v>1538</v>
      </c>
      <c r="O92" s="23">
        <v>2.2999999999999998</v>
      </c>
      <c r="P92" s="11">
        <v>1461</v>
      </c>
      <c r="Q92" s="23">
        <v>2.4500000000000002</v>
      </c>
      <c r="R92" s="11">
        <v>2129</v>
      </c>
      <c r="S92" s="23">
        <v>2.35</v>
      </c>
      <c r="T92" s="11">
        <v>781</v>
      </c>
      <c r="U92" s="23">
        <v>4.2</v>
      </c>
      <c r="V92" s="11">
        <v>2021</v>
      </c>
      <c r="W92" s="23">
        <v>2.2000000000000002</v>
      </c>
      <c r="X92" s="11">
        <v>2078</v>
      </c>
      <c r="Y92" s="23">
        <v>2</v>
      </c>
      <c r="Z92" s="11">
        <v>6696</v>
      </c>
      <c r="AA92" s="23">
        <v>1.8</v>
      </c>
      <c r="AB92" s="11">
        <v>3572.5</v>
      </c>
      <c r="AC92" s="23">
        <v>2</v>
      </c>
      <c r="AD92" s="11">
        <v>11640</v>
      </c>
      <c r="AE92" s="23">
        <v>1.7</v>
      </c>
      <c r="AF92" s="11"/>
      <c r="AG92" s="23"/>
      <c r="AH92" s="11"/>
      <c r="AI92" s="23"/>
      <c r="AJ92" s="11"/>
      <c r="AK92" s="23"/>
      <c r="AL92" s="47">
        <f t="shared" si="3"/>
        <v>40212.5</v>
      </c>
      <c r="AM92" s="40">
        <f t="shared" si="4"/>
        <v>83387.88</v>
      </c>
      <c r="AN92" s="74">
        <f t="shared" si="5"/>
        <v>2.0736805719614551</v>
      </c>
      <c r="AO92" s="26"/>
      <c r="AP92" s="10" t="s">
        <v>6</v>
      </c>
      <c r="AQ92" s="32"/>
    </row>
    <row r="93" spans="1:43" x14ac:dyDescent="0.2">
      <c r="A93" s="22" t="s">
        <v>329</v>
      </c>
      <c r="B93" s="10" t="s">
        <v>330</v>
      </c>
      <c r="C93" s="21" t="s">
        <v>26</v>
      </c>
      <c r="D93" s="70"/>
      <c r="E93" s="40"/>
      <c r="F93" s="11"/>
      <c r="G93" s="23"/>
      <c r="H93" s="11">
        <v>393.5</v>
      </c>
      <c r="I93" s="23">
        <v>49</v>
      </c>
      <c r="J93" s="11"/>
      <c r="K93" s="23"/>
      <c r="L93" s="11"/>
      <c r="M93" s="23"/>
      <c r="N93" s="11"/>
      <c r="O93" s="23"/>
      <c r="P93" s="11"/>
      <c r="Q93" s="23"/>
      <c r="R93" s="11"/>
      <c r="S93" s="23"/>
      <c r="T93" s="11"/>
      <c r="U93" s="23"/>
      <c r="V93" s="11"/>
      <c r="W93" s="23"/>
      <c r="X93" s="11">
        <v>240</v>
      </c>
      <c r="Y93" s="23">
        <v>60</v>
      </c>
      <c r="Z93" s="11"/>
      <c r="AA93" s="23"/>
      <c r="AB93" s="11"/>
      <c r="AC93" s="23"/>
      <c r="AD93" s="11">
        <v>683</v>
      </c>
      <c r="AE93" s="23">
        <v>40</v>
      </c>
      <c r="AF93" s="11"/>
      <c r="AG93" s="23"/>
      <c r="AH93" s="11"/>
      <c r="AI93" s="23"/>
      <c r="AJ93" s="11"/>
      <c r="AK93" s="23"/>
      <c r="AL93" s="47">
        <f t="shared" si="3"/>
        <v>1316.5</v>
      </c>
      <c r="AM93" s="40">
        <f t="shared" si="4"/>
        <v>61001.5</v>
      </c>
      <c r="AN93" s="74">
        <f t="shared" si="5"/>
        <v>46.336118496012155</v>
      </c>
      <c r="AO93" s="26"/>
      <c r="AP93" s="10" t="s">
        <v>330</v>
      </c>
      <c r="AQ93" s="32"/>
    </row>
    <row r="94" spans="1:43" x14ac:dyDescent="0.2">
      <c r="A94" s="22" t="s">
        <v>353</v>
      </c>
      <c r="B94" s="10" t="s">
        <v>354</v>
      </c>
      <c r="C94" s="21" t="s">
        <v>26</v>
      </c>
      <c r="D94" s="70"/>
      <c r="E94" s="40"/>
      <c r="F94" s="11"/>
      <c r="G94" s="23"/>
      <c r="H94" s="11"/>
      <c r="I94" s="23"/>
      <c r="J94" s="11"/>
      <c r="K94" s="23"/>
      <c r="L94" s="11"/>
      <c r="M94" s="23"/>
      <c r="N94" s="11"/>
      <c r="O94" s="23"/>
      <c r="P94" s="11"/>
      <c r="Q94" s="23"/>
      <c r="R94" s="11">
        <v>932.2</v>
      </c>
      <c r="S94" s="23">
        <v>35</v>
      </c>
      <c r="T94" s="11"/>
      <c r="U94" s="23"/>
      <c r="V94" s="11">
        <v>704.2</v>
      </c>
      <c r="W94" s="23">
        <v>52</v>
      </c>
      <c r="X94" s="11"/>
      <c r="Y94" s="23"/>
      <c r="Z94" s="11"/>
      <c r="AA94" s="23"/>
      <c r="AB94" s="11"/>
      <c r="AC94" s="23"/>
      <c r="AD94" s="11"/>
      <c r="AE94" s="23"/>
      <c r="AF94" s="11"/>
      <c r="AG94" s="23"/>
      <c r="AH94" s="11"/>
      <c r="AI94" s="23"/>
      <c r="AJ94" s="11"/>
      <c r="AK94" s="23"/>
      <c r="AL94" s="47">
        <f t="shared" si="3"/>
        <v>1636.4</v>
      </c>
      <c r="AM94" s="40">
        <f t="shared" si="4"/>
        <v>69245.399999999994</v>
      </c>
      <c r="AN94" s="74">
        <f t="shared" si="5"/>
        <v>42.315692984600339</v>
      </c>
      <c r="AO94" s="26"/>
      <c r="AP94" s="10"/>
      <c r="AQ94" s="32"/>
    </row>
    <row r="95" spans="1:43" x14ac:dyDescent="0.2">
      <c r="A95" s="22" t="s">
        <v>144</v>
      </c>
      <c r="B95" s="10" t="s">
        <v>16</v>
      </c>
      <c r="C95" s="21" t="s">
        <v>26</v>
      </c>
      <c r="D95" s="72"/>
      <c r="E95" s="40"/>
      <c r="F95" s="11"/>
      <c r="G95" s="23"/>
      <c r="H95" s="11"/>
      <c r="I95" s="23"/>
      <c r="J95" s="11"/>
      <c r="K95" s="23"/>
      <c r="L95" s="11"/>
      <c r="M95" s="23"/>
      <c r="N95" s="11"/>
      <c r="O95" s="23"/>
      <c r="P95" s="11"/>
      <c r="Q95" s="23"/>
      <c r="R95" s="11"/>
      <c r="S95" s="23"/>
      <c r="T95" s="11"/>
      <c r="U95" s="23"/>
      <c r="V95" s="11"/>
      <c r="W95" s="23"/>
      <c r="X95" s="11"/>
      <c r="Y95" s="23"/>
      <c r="Z95" s="11"/>
      <c r="AA95" s="23"/>
      <c r="AB95" s="11"/>
      <c r="AC95" s="23"/>
      <c r="AD95" s="11"/>
      <c r="AE95" s="23"/>
      <c r="AF95" s="11"/>
      <c r="AG95" s="23"/>
      <c r="AH95" s="11"/>
      <c r="AI95" s="23"/>
      <c r="AJ95" s="11"/>
      <c r="AK95" s="23"/>
      <c r="AL95" s="47">
        <f t="shared" si="3"/>
        <v>0</v>
      </c>
      <c r="AM95" s="40">
        <f t="shared" si="4"/>
        <v>0</v>
      </c>
      <c r="AN95" s="74" t="str">
        <f t="shared" si="5"/>
        <v>--</v>
      </c>
      <c r="AO95" s="26" t="s">
        <v>144</v>
      </c>
      <c r="AP95" s="10" t="s">
        <v>16</v>
      </c>
      <c r="AQ95" s="32" t="s">
        <v>26</v>
      </c>
    </row>
    <row r="96" spans="1:43" x14ac:dyDescent="0.2">
      <c r="A96" s="22" t="s">
        <v>117</v>
      </c>
      <c r="B96" s="10" t="s">
        <v>17</v>
      </c>
      <c r="C96" s="21" t="s">
        <v>26</v>
      </c>
      <c r="D96" s="72"/>
      <c r="E96" s="40"/>
      <c r="F96" s="11"/>
      <c r="G96" s="23"/>
      <c r="H96" s="11">
        <v>69.400000000000006</v>
      </c>
      <c r="I96" s="23">
        <v>220</v>
      </c>
      <c r="J96" s="11"/>
      <c r="K96" s="23"/>
      <c r="L96" s="11"/>
      <c r="M96" s="23"/>
      <c r="N96" s="11"/>
      <c r="O96" s="23"/>
      <c r="P96" s="11"/>
      <c r="Q96" s="23"/>
      <c r="R96" s="11">
        <v>162</v>
      </c>
      <c r="S96" s="23">
        <v>110</v>
      </c>
      <c r="T96" s="11"/>
      <c r="U96" s="23"/>
      <c r="V96" s="11">
        <v>120</v>
      </c>
      <c r="W96" s="23">
        <v>90</v>
      </c>
      <c r="X96" s="11">
        <v>64</v>
      </c>
      <c r="Y96" s="23">
        <v>120</v>
      </c>
      <c r="Z96" s="11"/>
      <c r="AA96" s="23"/>
      <c r="AB96" s="11"/>
      <c r="AC96" s="23"/>
      <c r="AD96" s="11">
        <v>120.7</v>
      </c>
      <c r="AE96" s="23">
        <v>175</v>
      </c>
      <c r="AF96" s="11"/>
      <c r="AG96" s="23"/>
      <c r="AH96" s="11"/>
      <c r="AI96" s="23"/>
      <c r="AJ96" s="11"/>
      <c r="AK96" s="23"/>
      <c r="AL96" s="47">
        <f t="shared" si="3"/>
        <v>536.1</v>
      </c>
      <c r="AM96" s="40">
        <f t="shared" si="4"/>
        <v>72690.5</v>
      </c>
      <c r="AN96" s="74">
        <f t="shared" si="5"/>
        <v>135.59130759186718</v>
      </c>
      <c r="AO96" s="26" t="s">
        <v>117</v>
      </c>
      <c r="AP96" s="10" t="s">
        <v>17</v>
      </c>
      <c r="AQ96" s="32" t="s">
        <v>26</v>
      </c>
    </row>
    <row r="97" spans="1:43" x14ac:dyDescent="0.2">
      <c r="A97" s="22" t="s">
        <v>181</v>
      </c>
      <c r="B97" s="10" t="s">
        <v>182</v>
      </c>
      <c r="C97" s="21" t="s">
        <v>55</v>
      </c>
      <c r="D97" s="70"/>
      <c r="E97" s="40"/>
      <c r="F97" s="11"/>
      <c r="G97" s="23"/>
      <c r="H97" s="11"/>
      <c r="I97" s="23"/>
      <c r="J97" s="11"/>
      <c r="K97" s="23"/>
      <c r="L97" s="11"/>
      <c r="M97" s="23"/>
      <c r="N97" s="11"/>
      <c r="O97" s="23"/>
      <c r="P97" s="11"/>
      <c r="Q97" s="23"/>
      <c r="R97" s="11"/>
      <c r="S97" s="23"/>
      <c r="T97" s="11"/>
      <c r="U97" s="23"/>
      <c r="V97" s="11"/>
      <c r="W97" s="23"/>
      <c r="X97" s="11"/>
      <c r="Y97" s="23"/>
      <c r="Z97" s="11"/>
      <c r="AA97" s="23"/>
      <c r="AB97" s="11"/>
      <c r="AC97" s="23"/>
      <c r="AD97" s="11"/>
      <c r="AE97" s="23"/>
      <c r="AF97" s="11"/>
      <c r="AG97" s="23"/>
      <c r="AH97" s="11"/>
      <c r="AI97" s="23"/>
      <c r="AJ97" s="11"/>
      <c r="AK97" s="23"/>
      <c r="AL97" s="47">
        <f t="shared" si="3"/>
        <v>0</v>
      </c>
      <c r="AM97" s="40">
        <f t="shared" si="4"/>
        <v>0</v>
      </c>
      <c r="AN97" s="74" t="str">
        <f t="shared" si="5"/>
        <v>--</v>
      </c>
      <c r="AO97" s="26" t="s">
        <v>181</v>
      </c>
      <c r="AP97" s="10" t="s">
        <v>182</v>
      </c>
      <c r="AQ97" s="32" t="s">
        <v>55</v>
      </c>
    </row>
    <row r="98" spans="1:43" x14ac:dyDescent="0.2">
      <c r="A98" s="22" t="s">
        <v>183</v>
      </c>
      <c r="B98" s="10" t="s">
        <v>184</v>
      </c>
      <c r="C98" s="21" t="s">
        <v>55</v>
      </c>
      <c r="D98" s="70"/>
      <c r="E98" s="40"/>
      <c r="F98" s="11"/>
      <c r="G98" s="23"/>
      <c r="H98" s="11"/>
      <c r="I98" s="23"/>
      <c r="J98" s="11"/>
      <c r="K98" s="23"/>
      <c r="L98" s="11"/>
      <c r="M98" s="23"/>
      <c r="N98" s="11"/>
      <c r="O98" s="23"/>
      <c r="P98" s="11"/>
      <c r="Q98" s="23"/>
      <c r="R98" s="11"/>
      <c r="S98" s="23"/>
      <c r="T98" s="11"/>
      <c r="U98" s="23"/>
      <c r="V98" s="11"/>
      <c r="W98" s="23"/>
      <c r="X98" s="11"/>
      <c r="Y98" s="23"/>
      <c r="Z98" s="11"/>
      <c r="AA98" s="23"/>
      <c r="AB98" s="11"/>
      <c r="AC98" s="23"/>
      <c r="AD98" s="11"/>
      <c r="AE98" s="23"/>
      <c r="AF98" s="11"/>
      <c r="AG98" s="23"/>
      <c r="AH98" s="11"/>
      <c r="AI98" s="23"/>
      <c r="AJ98" s="11"/>
      <c r="AK98" s="23"/>
      <c r="AL98" s="47">
        <f t="shared" si="3"/>
        <v>0</v>
      </c>
      <c r="AM98" s="40">
        <f t="shared" si="4"/>
        <v>0</v>
      </c>
      <c r="AN98" s="74" t="str">
        <f t="shared" si="5"/>
        <v>--</v>
      </c>
      <c r="AO98" s="26" t="s">
        <v>183</v>
      </c>
      <c r="AP98" s="10" t="s">
        <v>184</v>
      </c>
      <c r="AQ98" s="32" t="s">
        <v>55</v>
      </c>
    </row>
    <row r="99" spans="1:43" x14ac:dyDescent="0.2">
      <c r="A99" s="22" t="s">
        <v>185</v>
      </c>
      <c r="B99" s="10" t="s">
        <v>186</v>
      </c>
      <c r="C99" s="21" t="s">
        <v>27</v>
      </c>
      <c r="D99" s="70"/>
      <c r="E99" s="40"/>
      <c r="F99" s="11"/>
      <c r="G99" s="23"/>
      <c r="H99" s="11"/>
      <c r="I99" s="23"/>
      <c r="J99" s="11"/>
      <c r="K99" s="23"/>
      <c r="L99" s="11"/>
      <c r="M99" s="23"/>
      <c r="N99" s="11"/>
      <c r="O99" s="23"/>
      <c r="P99" s="11"/>
      <c r="Q99" s="23"/>
      <c r="R99" s="11"/>
      <c r="S99" s="23"/>
      <c r="T99" s="11"/>
      <c r="U99" s="23"/>
      <c r="V99" s="11"/>
      <c r="W99" s="23"/>
      <c r="X99" s="11"/>
      <c r="Y99" s="23"/>
      <c r="Z99" s="11"/>
      <c r="AA99" s="23"/>
      <c r="AB99" s="11"/>
      <c r="AC99" s="23"/>
      <c r="AD99" s="11"/>
      <c r="AE99" s="23"/>
      <c r="AF99" s="11"/>
      <c r="AG99" s="23"/>
      <c r="AH99" s="11"/>
      <c r="AI99" s="23"/>
      <c r="AJ99" s="11"/>
      <c r="AK99" s="23"/>
      <c r="AL99" s="47">
        <f t="shared" si="3"/>
        <v>0</v>
      </c>
      <c r="AM99" s="40">
        <f t="shared" si="4"/>
        <v>0</v>
      </c>
      <c r="AN99" s="74" t="str">
        <f t="shared" si="5"/>
        <v>--</v>
      </c>
      <c r="AO99" s="26" t="s">
        <v>185</v>
      </c>
      <c r="AP99" s="10" t="s">
        <v>186</v>
      </c>
      <c r="AQ99" s="32" t="s">
        <v>27</v>
      </c>
    </row>
    <row r="100" spans="1:43" x14ac:dyDescent="0.2">
      <c r="A100" s="22" t="s">
        <v>187</v>
      </c>
      <c r="B100" s="10" t="s">
        <v>186</v>
      </c>
      <c r="C100" s="21" t="s">
        <v>27</v>
      </c>
      <c r="D100" s="70"/>
      <c r="E100" s="40"/>
      <c r="F100" s="11"/>
      <c r="G100" s="23"/>
      <c r="H100" s="11"/>
      <c r="I100" s="23"/>
      <c r="J100" s="11"/>
      <c r="K100" s="23"/>
      <c r="L100" s="11"/>
      <c r="M100" s="23"/>
      <c r="N100" s="11"/>
      <c r="O100" s="23"/>
      <c r="P100" s="11"/>
      <c r="Q100" s="23"/>
      <c r="R100" s="11"/>
      <c r="S100" s="23"/>
      <c r="T100" s="11"/>
      <c r="U100" s="23"/>
      <c r="V100" s="11"/>
      <c r="W100" s="23"/>
      <c r="X100" s="11"/>
      <c r="Y100" s="23"/>
      <c r="Z100" s="11"/>
      <c r="AA100" s="23"/>
      <c r="AB100" s="11"/>
      <c r="AC100" s="23"/>
      <c r="AD100" s="11"/>
      <c r="AE100" s="23"/>
      <c r="AF100" s="11"/>
      <c r="AG100" s="23"/>
      <c r="AH100" s="11"/>
      <c r="AI100" s="23"/>
      <c r="AJ100" s="11"/>
      <c r="AK100" s="23"/>
      <c r="AL100" s="47">
        <f t="shared" si="3"/>
        <v>0</v>
      </c>
      <c r="AM100" s="40">
        <f t="shared" si="4"/>
        <v>0</v>
      </c>
      <c r="AN100" s="74" t="str">
        <f t="shared" si="5"/>
        <v>--</v>
      </c>
      <c r="AO100" s="26" t="s">
        <v>187</v>
      </c>
      <c r="AP100" s="10" t="s">
        <v>186</v>
      </c>
      <c r="AQ100" s="32" t="s">
        <v>27</v>
      </c>
    </row>
    <row r="101" spans="1:43" x14ac:dyDescent="0.2">
      <c r="A101" s="22" t="s">
        <v>230</v>
      </c>
      <c r="B101" s="10" t="s">
        <v>231</v>
      </c>
      <c r="C101" s="21" t="s">
        <v>55</v>
      </c>
      <c r="D101" s="70"/>
      <c r="E101" s="40"/>
      <c r="F101" s="11"/>
      <c r="G101" s="23"/>
      <c r="H101" s="11"/>
      <c r="I101" s="23"/>
      <c r="J101" s="11"/>
      <c r="K101" s="23"/>
      <c r="L101" s="11"/>
      <c r="M101" s="23"/>
      <c r="N101" s="11"/>
      <c r="O101" s="23"/>
      <c r="P101" s="11"/>
      <c r="Q101" s="23"/>
      <c r="R101" s="11"/>
      <c r="S101" s="23"/>
      <c r="T101" s="11"/>
      <c r="U101" s="23"/>
      <c r="V101" s="11"/>
      <c r="W101" s="23"/>
      <c r="X101" s="11"/>
      <c r="Y101" s="23"/>
      <c r="Z101" s="11"/>
      <c r="AA101" s="23"/>
      <c r="AB101" s="11"/>
      <c r="AC101" s="23"/>
      <c r="AD101" s="11"/>
      <c r="AE101" s="23"/>
      <c r="AF101" s="11"/>
      <c r="AG101" s="23"/>
      <c r="AH101" s="11"/>
      <c r="AI101" s="23"/>
      <c r="AJ101" s="11"/>
      <c r="AK101" s="23"/>
      <c r="AL101" s="47">
        <f t="shared" si="3"/>
        <v>0</v>
      </c>
      <c r="AM101" s="40">
        <f t="shared" si="4"/>
        <v>0</v>
      </c>
      <c r="AN101" s="74" t="str">
        <f t="shared" si="5"/>
        <v>--</v>
      </c>
      <c r="AO101" s="26"/>
      <c r="AP101" s="10" t="s">
        <v>231</v>
      </c>
      <c r="AQ101" s="32"/>
    </row>
    <row r="102" spans="1:43" x14ac:dyDescent="0.2">
      <c r="A102" s="22" t="s">
        <v>118</v>
      </c>
      <c r="B102" s="10" t="s">
        <v>145</v>
      </c>
      <c r="C102" s="21" t="s">
        <v>55</v>
      </c>
      <c r="D102" s="70">
        <v>2</v>
      </c>
      <c r="E102" s="40">
        <v>2500</v>
      </c>
      <c r="F102" s="11">
        <v>4</v>
      </c>
      <c r="G102" s="23">
        <v>2500</v>
      </c>
      <c r="H102" s="11">
        <v>2</v>
      </c>
      <c r="I102" s="23">
        <v>3000</v>
      </c>
      <c r="J102" s="11"/>
      <c r="K102" s="23"/>
      <c r="L102" s="11"/>
      <c r="M102" s="23"/>
      <c r="N102" s="11"/>
      <c r="O102" s="23"/>
      <c r="P102" s="11">
        <v>2</v>
      </c>
      <c r="Q102" s="23">
        <v>2900</v>
      </c>
      <c r="R102" s="11">
        <v>2</v>
      </c>
      <c r="S102" s="23">
        <v>3500</v>
      </c>
      <c r="T102" s="11"/>
      <c r="U102" s="23"/>
      <c r="V102" s="11"/>
      <c r="W102" s="23"/>
      <c r="X102" s="11">
        <v>1</v>
      </c>
      <c r="Y102" s="23">
        <v>3500</v>
      </c>
      <c r="Z102" s="11"/>
      <c r="AA102" s="23"/>
      <c r="AB102" s="11"/>
      <c r="AC102" s="23"/>
      <c r="AD102" s="11"/>
      <c r="AE102" s="23"/>
      <c r="AF102" s="11"/>
      <c r="AG102" s="23"/>
      <c r="AH102" s="11"/>
      <c r="AI102" s="23"/>
      <c r="AJ102" s="11"/>
      <c r="AK102" s="23"/>
      <c r="AL102" s="47">
        <f t="shared" si="3"/>
        <v>13</v>
      </c>
      <c r="AM102" s="40">
        <f t="shared" si="4"/>
        <v>37300</v>
      </c>
      <c r="AN102" s="74">
        <f t="shared" si="5"/>
        <v>2869.2307692307691</v>
      </c>
      <c r="AO102" s="26" t="s">
        <v>118</v>
      </c>
      <c r="AP102" s="10" t="s">
        <v>145</v>
      </c>
      <c r="AQ102" s="32" t="s">
        <v>55</v>
      </c>
    </row>
    <row r="103" spans="1:43" x14ac:dyDescent="0.2">
      <c r="A103" s="22" t="s">
        <v>387</v>
      </c>
      <c r="B103" s="10" t="s">
        <v>388</v>
      </c>
      <c r="C103" s="21" t="s">
        <v>55</v>
      </c>
      <c r="D103" s="70"/>
      <c r="E103" s="40"/>
      <c r="F103" s="11"/>
      <c r="G103" s="23"/>
      <c r="H103" s="11"/>
      <c r="I103" s="23"/>
      <c r="J103" s="11"/>
      <c r="K103" s="23"/>
      <c r="L103" s="11"/>
      <c r="M103" s="23"/>
      <c r="N103" s="11"/>
      <c r="O103" s="23"/>
      <c r="P103" s="11"/>
      <c r="Q103" s="23"/>
      <c r="R103" s="11"/>
      <c r="S103" s="23"/>
      <c r="T103" s="11"/>
      <c r="U103" s="23"/>
      <c r="V103" s="11"/>
      <c r="W103" s="23"/>
      <c r="X103" s="11"/>
      <c r="Y103" s="23"/>
      <c r="Z103" s="11"/>
      <c r="AA103" s="23"/>
      <c r="AB103" s="11"/>
      <c r="AC103" s="23"/>
      <c r="AD103" s="11">
        <v>2</v>
      </c>
      <c r="AE103" s="23">
        <v>2200</v>
      </c>
      <c r="AF103" s="11"/>
      <c r="AG103" s="23"/>
      <c r="AH103" s="11"/>
      <c r="AI103" s="23"/>
      <c r="AJ103" s="11"/>
      <c r="AK103" s="23"/>
      <c r="AL103" s="47">
        <f t="shared" si="3"/>
        <v>2</v>
      </c>
      <c r="AM103" s="40">
        <f t="shared" si="4"/>
        <v>4400</v>
      </c>
      <c r="AN103" s="74">
        <f t="shared" si="5"/>
        <v>2200</v>
      </c>
      <c r="AO103" s="26"/>
      <c r="AP103" s="10"/>
      <c r="AQ103" s="32"/>
    </row>
    <row r="104" spans="1:43" x14ac:dyDescent="0.2">
      <c r="A104" s="22" t="s">
        <v>157</v>
      </c>
      <c r="B104" s="10" t="s">
        <v>158</v>
      </c>
      <c r="C104" s="21" t="s">
        <v>55</v>
      </c>
      <c r="D104" s="70"/>
      <c r="E104" s="40"/>
      <c r="F104" s="11"/>
      <c r="G104" s="23"/>
      <c r="H104" s="11"/>
      <c r="I104" s="23"/>
      <c r="J104" s="11"/>
      <c r="K104" s="23"/>
      <c r="L104" s="11"/>
      <c r="M104" s="23"/>
      <c r="N104" s="11"/>
      <c r="O104" s="23"/>
      <c r="P104" s="11"/>
      <c r="Q104" s="23"/>
      <c r="R104" s="11"/>
      <c r="S104" s="23"/>
      <c r="T104" s="11"/>
      <c r="U104" s="23"/>
      <c r="V104" s="11"/>
      <c r="W104" s="23"/>
      <c r="X104" s="11"/>
      <c r="Y104" s="23"/>
      <c r="Z104" s="11"/>
      <c r="AA104" s="23"/>
      <c r="AB104" s="11"/>
      <c r="AC104" s="23"/>
      <c r="AD104" s="11"/>
      <c r="AE104" s="23"/>
      <c r="AF104" s="11"/>
      <c r="AG104" s="23"/>
      <c r="AH104" s="11"/>
      <c r="AI104" s="23"/>
      <c r="AJ104" s="11"/>
      <c r="AK104" s="23"/>
      <c r="AL104" s="47">
        <f t="shared" si="3"/>
        <v>0</v>
      </c>
      <c r="AM104" s="40">
        <f t="shared" si="4"/>
        <v>0</v>
      </c>
      <c r="AN104" s="74" t="str">
        <f t="shared" si="5"/>
        <v>--</v>
      </c>
      <c r="AO104" s="26" t="s">
        <v>157</v>
      </c>
      <c r="AP104" s="10" t="s">
        <v>158</v>
      </c>
      <c r="AQ104" s="32" t="s">
        <v>55</v>
      </c>
    </row>
    <row r="105" spans="1:43" x14ac:dyDescent="0.2">
      <c r="A105" s="22" t="s">
        <v>159</v>
      </c>
      <c r="B105" s="10" t="s">
        <v>160</v>
      </c>
      <c r="C105" s="21" t="s">
        <v>55</v>
      </c>
      <c r="D105" s="70"/>
      <c r="E105" s="40"/>
      <c r="F105" s="11"/>
      <c r="G105" s="23"/>
      <c r="H105" s="11"/>
      <c r="I105" s="23"/>
      <c r="J105" s="11"/>
      <c r="K105" s="23"/>
      <c r="L105" s="11"/>
      <c r="M105" s="23"/>
      <c r="N105" s="11"/>
      <c r="O105" s="23"/>
      <c r="P105" s="11"/>
      <c r="Q105" s="23"/>
      <c r="R105" s="11"/>
      <c r="S105" s="23"/>
      <c r="T105" s="11"/>
      <c r="U105" s="23"/>
      <c r="V105" s="11"/>
      <c r="W105" s="23"/>
      <c r="X105" s="11"/>
      <c r="Y105" s="23"/>
      <c r="Z105" s="11"/>
      <c r="AA105" s="23"/>
      <c r="AB105" s="11"/>
      <c r="AC105" s="23"/>
      <c r="AD105" s="11"/>
      <c r="AE105" s="23"/>
      <c r="AF105" s="11"/>
      <c r="AG105" s="23"/>
      <c r="AH105" s="11"/>
      <c r="AI105" s="23"/>
      <c r="AJ105" s="11"/>
      <c r="AK105" s="23"/>
      <c r="AL105" s="47">
        <f t="shared" si="3"/>
        <v>0</v>
      </c>
      <c r="AM105" s="40">
        <f t="shared" si="4"/>
        <v>0</v>
      </c>
      <c r="AN105" s="74" t="str">
        <f t="shared" si="5"/>
        <v>--</v>
      </c>
      <c r="AO105" s="26" t="s">
        <v>159</v>
      </c>
      <c r="AP105" s="10" t="s">
        <v>160</v>
      </c>
      <c r="AQ105" s="32" t="s">
        <v>55</v>
      </c>
    </row>
    <row r="106" spans="1:43" x14ac:dyDescent="0.2">
      <c r="A106" s="22" t="s">
        <v>161</v>
      </c>
      <c r="B106" s="10" t="s">
        <v>162</v>
      </c>
      <c r="C106" s="21" t="s">
        <v>27</v>
      </c>
      <c r="D106" s="70"/>
      <c r="E106" s="40"/>
      <c r="F106" s="11"/>
      <c r="G106" s="23"/>
      <c r="H106" s="11"/>
      <c r="I106" s="23"/>
      <c r="J106" s="11"/>
      <c r="K106" s="23"/>
      <c r="L106" s="11"/>
      <c r="M106" s="23"/>
      <c r="N106" s="11"/>
      <c r="O106" s="23"/>
      <c r="P106" s="11"/>
      <c r="Q106" s="23"/>
      <c r="R106" s="11"/>
      <c r="S106" s="23"/>
      <c r="T106" s="11"/>
      <c r="U106" s="23"/>
      <c r="V106" s="11"/>
      <c r="W106" s="23"/>
      <c r="X106" s="11"/>
      <c r="Y106" s="23"/>
      <c r="Z106" s="11"/>
      <c r="AA106" s="23"/>
      <c r="AB106" s="11"/>
      <c r="AC106" s="23"/>
      <c r="AD106" s="11"/>
      <c r="AE106" s="23"/>
      <c r="AF106" s="11"/>
      <c r="AG106" s="23"/>
      <c r="AH106" s="11"/>
      <c r="AI106" s="23"/>
      <c r="AJ106" s="11"/>
      <c r="AK106" s="23"/>
      <c r="AL106" s="47">
        <f t="shared" si="3"/>
        <v>0</v>
      </c>
      <c r="AM106" s="40">
        <f t="shared" si="4"/>
        <v>0</v>
      </c>
      <c r="AN106" s="74" t="str">
        <f t="shared" si="5"/>
        <v>--</v>
      </c>
      <c r="AO106" s="26" t="s">
        <v>161</v>
      </c>
      <c r="AP106" s="10" t="s">
        <v>162</v>
      </c>
      <c r="AQ106" s="32" t="s">
        <v>27</v>
      </c>
    </row>
    <row r="107" spans="1:43" x14ac:dyDescent="0.2">
      <c r="A107" s="22" t="s">
        <v>73</v>
      </c>
      <c r="B107" s="10" t="s">
        <v>74</v>
      </c>
      <c r="C107" s="21" t="s">
        <v>27</v>
      </c>
      <c r="D107" s="70">
        <v>707</v>
      </c>
      <c r="E107" s="40">
        <v>3</v>
      </c>
      <c r="F107" s="11">
        <v>602</v>
      </c>
      <c r="G107" s="23">
        <v>3</v>
      </c>
      <c r="H107" s="11">
        <v>669</v>
      </c>
      <c r="I107" s="23">
        <v>3.5</v>
      </c>
      <c r="J107" s="11">
        <v>224</v>
      </c>
      <c r="K107" s="23">
        <v>2</v>
      </c>
      <c r="L107" s="11">
        <v>535</v>
      </c>
      <c r="M107" s="23">
        <v>2</v>
      </c>
      <c r="N107" s="11">
        <v>534</v>
      </c>
      <c r="O107" s="23">
        <v>2</v>
      </c>
      <c r="P107" s="11">
        <v>498</v>
      </c>
      <c r="Q107" s="23">
        <v>3</v>
      </c>
      <c r="R107" s="11">
        <v>498</v>
      </c>
      <c r="S107" s="23">
        <v>3</v>
      </c>
      <c r="T107" s="11">
        <v>375</v>
      </c>
      <c r="U107" s="23">
        <v>4.0999999999999996</v>
      </c>
      <c r="V107" s="11">
        <v>564</v>
      </c>
      <c r="W107" s="23">
        <v>4</v>
      </c>
      <c r="X107" s="11">
        <v>112</v>
      </c>
      <c r="Y107" s="23">
        <v>3</v>
      </c>
      <c r="Z107" s="11">
        <v>125</v>
      </c>
      <c r="AA107" s="23">
        <v>2.5</v>
      </c>
      <c r="AB107" s="11"/>
      <c r="AC107" s="23"/>
      <c r="AD107" s="11">
        <v>63</v>
      </c>
      <c r="AE107" s="23">
        <v>6</v>
      </c>
      <c r="AF107" s="11"/>
      <c r="AG107" s="23"/>
      <c r="AH107" s="11"/>
      <c r="AI107" s="23"/>
      <c r="AJ107" s="11"/>
      <c r="AK107" s="23"/>
      <c r="AL107" s="47">
        <f t="shared" si="3"/>
        <v>5506</v>
      </c>
      <c r="AM107" s="40">
        <f t="shared" si="4"/>
        <v>16662.5</v>
      </c>
      <c r="AN107" s="74">
        <f t="shared" si="5"/>
        <v>3.0262440973483473</v>
      </c>
      <c r="AO107" s="26" t="s">
        <v>73</v>
      </c>
      <c r="AP107" s="10" t="s">
        <v>74</v>
      </c>
      <c r="AQ107" s="32" t="s">
        <v>27</v>
      </c>
    </row>
    <row r="108" spans="1:43" x14ac:dyDescent="0.2">
      <c r="A108" s="22" t="s">
        <v>128</v>
      </c>
      <c r="B108" s="10" t="s">
        <v>78</v>
      </c>
      <c r="C108" s="21" t="s">
        <v>27</v>
      </c>
      <c r="D108" s="70">
        <v>775</v>
      </c>
      <c r="E108" s="40">
        <v>15</v>
      </c>
      <c r="F108" s="11">
        <v>750</v>
      </c>
      <c r="G108" s="23">
        <v>15.85</v>
      </c>
      <c r="H108" s="11">
        <v>637.5</v>
      </c>
      <c r="I108" s="23">
        <v>15</v>
      </c>
      <c r="J108" s="11">
        <v>400</v>
      </c>
      <c r="K108" s="23">
        <v>20</v>
      </c>
      <c r="L108" s="11">
        <v>575</v>
      </c>
      <c r="M108" s="23">
        <v>18</v>
      </c>
      <c r="N108" s="11">
        <v>575</v>
      </c>
      <c r="O108" s="23">
        <v>20</v>
      </c>
      <c r="P108" s="11">
        <v>775</v>
      </c>
      <c r="Q108" s="23">
        <v>14.76</v>
      </c>
      <c r="R108" s="11">
        <v>750</v>
      </c>
      <c r="S108" s="23">
        <v>15</v>
      </c>
      <c r="T108" s="11">
        <v>287.5</v>
      </c>
      <c r="U108" s="23">
        <v>24.6</v>
      </c>
      <c r="V108" s="11">
        <v>725</v>
      </c>
      <c r="W108" s="23">
        <v>16.399999999999999</v>
      </c>
      <c r="X108" s="11">
        <v>187.5</v>
      </c>
      <c r="Y108" s="23">
        <v>21</v>
      </c>
      <c r="Z108" s="11">
        <v>200</v>
      </c>
      <c r="AA108" s="23">
        <v>26</v>
      </c>
      <c r="AB108" s="11">
        <v>93.75</v>
      </c>
      <c r="AC108" s="23">
        <v>26</v>
      </c>
      <c r="AD108" s="11">
        <v>81.25</v>
      </c>
      <c r="AE108" s="23">
        <v>22.25</v>
      </c>
      <c r="AF108" s="11"/>
      <c r="AG108" s="23"/>
      <c r="AH108" s="11"/>
      <c r="AI108" s="23"/>
      <c r="AJ108" s="11"/>
      <c r="AK108" s="23"/>
      <c r="AL108" s="47">
        <f t="shared" si="3"/>
        <v>6812.5</v>
      </c>
      <c r="AM108" s="40">
        <f t="shared" si="4"/>
        <v>117959.3125</v>
      </c>
      <c r="AN108" s="74">
        <f t="shared" si="5"/>
        <v>17.315128440366973</v>
      </c>
      <c r="AO108" s="26" t="s">
        <v>128</v>
      </c>
      <c r="AP108" s="10" t="s">
        <v>78</v>
      </c>
      <c r="AQ108" s="32" t="s">
        <v>27</v>
      </c>
    </row>
    <row r="109" spans="1:43" x14ac:dyDescent="0.2">
      <c r="A109" s="22" t="s">
        <v>79</v>
      </c>
      <c r="B109" s="10" t="s">
        <v>80</v>
      </c>
      <c r="C109" s="21" t="s">
        <v>55</v>
      </c>
      <c r="D109" s="70">
        <v>4</v>
      </c>
      <c r="E109" s="40">
        <v>250</v>
      </c>
      <c r="F109" s="11">
        <v>4</v>
      </c>
      <c r="G109" s="23">
        <v>250</v>
      </c>
      <c r="H109" s="11">
        <v>4</v>
      </c>
      <c r="I109" s="23">
        <v>200</v>
      </c>
      <c r="J109" s="11">
        <v>4</v>
      </c>
      <c r="K109" s="23">
        <v>275</v>
      </c>
      <c r="L109" s="11">
        <v>4</v>
      </c>
      <c r="M109" s="23">
        <v>260</v>
      </c>
      <c r="N109" s="11">
        <v>4</v>
      </c>
      <c r="O109" s="23">
        <v>250</v>
      </c>
      <c r="P109" s="11">
        <v>4</v>
      </c>
      <c r="Q109" s="23">
        <v>260</v>
      </c>
      <c r="R109" s="11">
        <v>4</v>
      </c>
      <c r="S109" s="23">
        <v>260</v>
      </c>
      <c r="T109" s="11">
        <v>4</v>
      </c>
      <c r="U109" s="23">
        <v>410</v>
      </c>
      <c r="V109" s="11">
        <v>4</v>
      </c>
      <c r="W109" s="23">
        <v>380</v>
      </c>
      <c r="X109" s="11">
        <v>2</v>
      </c>
      <c r="Y109" s="23">
        <v>181</v>
      </c>
      <c r="Z109" s="11">
        <v>2</v>
      </c>
      <c r="AA109" s="23">
        <v>250</v>
      </c>
      <c r="AB109" s="11">
        <v>1</v>
      </c>
      <c r="AC109" s="23">
        <v>250</v>
      </c>
      <c r="AD109" s="11">
        <v>1</v>
      </c>
      <c r="AE109" s="23">
        <v>250</v>
      </c>
      <c r="AF109" s="11"/>
      <c r="AG109" s="23"/>
      <c r="AH109" s="11"/>
      <c r="AI109" s="23"/>
      <c r="AJ109" s="11"/>
      <c r="AK109" s="23"/>
      <c r="AL109" s="47">
        <f t="shared" si="3"/>
        <v>46</v>
      </c>
      <c r="AM109" s="40">
        <f t="shared" si="4"/>
        <v>12542</v>
      </c>
      <c r="AN109" s="74">
        <f t="shared" si="5"/>
        <v>272.6521739130435</v>
      </c>
      <c r="AO109" s="26" t="s">
        <v>79</v>
      </c>
      <c r="AP109" s="10" t="s">
        <v>80</v>
      </c>
      <c r="AQ109" s="32" t="s">
        <v>55</v>
      </c>
    </row>
    <row r="110" spans="1:43" x14ac:dyDescent="0.2">
      <c r="A110" s="22" t="s">
        <v>127</v>
      </c>
      <c r="B110" s="10" t="s">
        <v>81</v>
      </c>
      <c r="C110" s="21" t="s">
        <v>26</v>
      </c>
      <c r="D110" s="70">
        <v>4</v>
      </c>
      <c r="E110" s="40">
        <v>1250</v>
      </c>
      <c r="F110" s="11">
        <v>4</v>
      </c>
      <c r="G110" s="23">
        <v>1250</v>
      </c>
      <c r="H110" s="11">
        <v>4</v>
      </c>
      <c r="I110" s="23">
        <v>1250</v>
      </c>
      <c r="J110" s="11">
        <v>4</v>
      </c>
      <c r="K110" s="23">
        <v>1300</v>
      </c>
      <c r="L110" s="11">
        <v>4</v>
      </c>
      <c r="M110" s="23">
        <v>1250</v>
      </c>
      <c r="N110" s="11">
        <v>4</v>
      </c>
      <c r="O110" s="23">
        <v>1300</v>
      </c>
      <c r="P110" s="11">
        <v>4</v>
      </c>
      <c r="Q110" s="23">
        <v>1300</v>
      </c>
      <c r="R110" s="11">
        <v>4</v>
      </c>
      <c r="S110" s="23">
        <v>1300</v>
      </c>
      <c r="T110" s="11">
        <v>4</v>
      </c>
      <c r="U110" s="23">
        <v>1600</v>
      </c>
      <c r="V110" s="11">
        <v>4</v>
      </c>
      <c r="W110" s="23">
        <v>1330</v>
      </c>
      <c r="X110" s="11">
        <v>2</v>
      </c>
      <c r="Y110" s="23">
        <v>1200</v>
      </c>
      <c r="Z110" s="11">
        <v>2</v>
      </c>
      <c r="AA110" s="23">
        <v>1250</v>
      </c>
      <c r="AB110" s="11">
        <v>1</v>
      </c>
      <c r="AC110" s="23">
        <v>1250</v>
      </c>
      <c r="AD110" s="11">
        <v>1</v>
      </c>
      <c r="AE110" s="23">
        <v>1250</v>
      </c>
      <c r="AF110" s="11"/>
      <c r="AG110" s="23"/>
      <c r="AH110" s="11"/>
      <c r="AI110" s="23"/>
      <c r="AJ110" s="11"/>
      <c r="AK110" s="23"/>
      <c r="AL110" s="47">
        <f t="shared" si="3"/>
        <v>46</v>
      </c>
      <c r="AM110" s="40">
        <f t="shared" si="4"/>
        <v>59920</v>
      </c>
      <c r="AN110" s="74">
        <f t="shared" si="5"/>
        <v>1302.608695652174</v>
      </c>
      <c r="AO110" s="26" t="s">
        <v>127</v>
      </c>
      <c r="AP110" s="10" t="s">
        <v>81</v>
      </c>
      <c r="AQ110" s="32" t="s">
        <v>26</v>
      </c>
    </row>
    <row r="111" spans="1:43" x14ac:dyDescent="0.2">
      <c r="A111" s="22" t="s">
        <v>313</v>
      </c>
      <c r="B111" s="10" t="s">
        <v>314</v>
      </c>
      <c r="C111" s="21" t="s">
        <v>27</v>
      </c>
      <c r="D111" s="70"/>
      <c r="E111" s="40"/>
      <c r="F111" s="11"/>
      <c r="G111" s="23"/>
      <c r="H111" s="11"/>
      <c r="I111" s="23"/>
      <c r="J111" s="11"/>
      <c r="K111" s="23"/>
      <c r="L111" s="11"/>
      <c r="M111" s="23"/>
      <c r="N111" s="11"/>
      <c r="O111" s="23"/>
      <c r="P111" s="11"/>
      <c r="Q111" s="23"/>
      <c r="R111" s="11"/>
      <c r="S111" s="23"/>
      <c r="T111" s="11"/>
      <c r="U111" s="23"/>
      <c r="V111" s="11"/>
      <c r="W111" s="23"/>
      <c r="X111" s="11"/>
      <c r="Y111" s="23"/>
      <c r="Z111" s="11"/>
      <c r="AA111" s="23"/>
      <c r="AB111" s="11"/>
      <c r="AC111" s="23"/>
      <c r="AD111" s="11"/>
      <c r="AE111" s="23"/>
      <c r="AF111" s="11"/>
      <c r="AG111" s="23"/>
      <c r="AH111" s="11"/>
      <c r="AI111" s="23"/>
      <c r="AJ111" s="11"/>
      <c r="AK111" s="23"/>
      <c r="AL111" s="47">
        <f t="shared" si="3"/>
        <v>0</v>
      </c>
      <c r="AM111" s="40">
        <f t="shared" si="4"/>
        <v>0</v>
      </c>
      <c r="AN111" s="74" t="str">
        <f t="shared" si="5"/>
        <v>--</v>
      </c>
      <c r="AO111" s="26"/>
      <c r="AP111" s="10" t="s">
        <v>314</v>
      </c>
      <c r="AQ111" s="32"/>
    </row>
    <row r="112" spans="1:43" x14ac:dyDescent="0.2">
      <c r="A112" s="22" t="s">
        <v>294</v>
      </c>
      <c r="B112" s="10" t="s">
        <v>295</v>
      </c>
      <c r="C112" s="21" t="s">
        <v>55</v>
      </c>
      <c r="D112" s="70">
        <v>2</v>
      </c>
      <c r="E112" s="40">
        <v>2100</v>
      </c>
      <c r="F112" s="11">
        <v>4</v>
      </c>
      <c r="G112" s="23">
        <v>2100</v>
      </c>
      <c r="H112" s="11">
        <v>2</v>
      </c>
      <c r="I112" s="23">
        <v>1300</v>
      </c>
      <c r="J112" s="11">
        <v>4</v>
      </c>
      <c r="K112" s="23">
        <v>1500</v>
      </c>
      <c r="L112" s="11">
        <v>2</v>
      </c>
      <c r="M112" s="23">
        <v>1500</v>
      </c>
      <c r="N112" s="11">
        <v>2</v>
      </c>
      <c r="O112" s="23">
        <v>1500</v>
      </c>
      <c r="P112" s="11">
        <v>4</v>
      </c>
      <c r="Q112" s="23">
        <v>2500</v>
      </c>
      <c r="R112" s="11">
        <v>4</v>
      </c>
      <c r="S112" s="23">
        <v>2500</v>
      </c>
      <c r="T112" s="11">
        <v>4</v>
      </c>
      <c r="U112" s="23">
        <v>3000</v>
      </c>
      <c r="V112" s="11">
        <v>4</v>
      </c>
      <c r="W112" s="23">
        <v>1500</v>
      </c>
      <c r="X112" s="11">
        <v>2</v>
      </c>
      <c r="Y112" s="23">
        <v>1500</v>
      </c>
      <c r="Z112" s="11"/>
      <c r="AA112" s="23"/>
      <c r="AB112" s="11"/>
      <c r="AC112" s="23"/>
      <c r="AD112" s="11">
        <v>12</v>
      </c>
      <c r="AE112" s="23">
        <v>900</v>
      </c>
      <c r="AF112" s="11"/>
      <c r="AG112" s="23"/>
      <c r="AH112" s="11"/>
      <c r="AI112" s="23"/>
      <c r="AJ112" s="11"/>
      <c r="AK112" s="23"/>
      <c r="AL112" s="47">
        <f t="shared" si="3"/>
        <v>46</v>
      </c>
      <c r="AM112" s="40">
        <f t="shared" si="4"/>
        <v>79000</v>
      </c>
      <c r="AN112" s="74">
        <f t="shared" si="5"/>
        <v>1717.391304347826</v>
      </c>
      <c r="AO112" s="26"/>
      <c r="AP112" s="10" t="s">
        <v>295</v>
      </c>
      <c r="AQ112" s="32"/>
    </row>
    <row r="113" spans="1:43" ht="25.5" x14ac:dyDescent="0.2">
      <c r="A113" s="22" t="s">
        <v>83</v>
      </c>
      <c r="B113" s="29" t="s">
        <v>87</v>
      </c>
      <c r="C113" s="21" t="s">
        <v>26</v>
      </c>
      <c r="D113" s="70"/>
      <c r="E113" s="40"/>
      <c r="F113" s="11"/>
      <c r="G113" s="23"/>
      <c r="H113" s="11"/>
      <c r="I113" s="23"/>
      <c r="J113" s="11"/>
      <c r="K113" s="23"/>
      <c r="L113" s="11"/>
      <c r="M113" s="23"/>
      <c r="N113" s="11"/>
      <c r="O113" s="23"/>
      <c r="P113" s="11"/>
      <c r="Q113" s="23"/>
      <c r="R113" s="11"/>
      <c r="S113" s="23"/>
      <c r="T113" s="11"/>
      <c r="U113" s="23"/>
      <c r="V113" s="11"/>
      <c r="W113" s="23"/>
      <c r="X113" s="11"/>
      <c r="Y113" s="23"/>
      <c r="Z113" s="11"/>
      <c r="AA113" s="23"/>
      <c r="AB113" s="11"/>
      <c r="AC113" s="23"/>
      <c r="AD113" s="11"/>
      <c r="AE113" s="23"/>
      <c r="AF113" s="11"/>
      <c r="AG113" s="23"/>
      <c r="AH113" s="11"/>
      <c r="AI113" s="23"/>
      <c r="AJ113" s="11"/>
      <c r="AK113" s="23"/>
      <c r="AL113" s="47">
        <f t="shared" si="3"/>
        <v>0</v>
      </c>
      <c r="AM113" s="40">
        <f t="shared" si="4"/>
        <v>0</v>
      </c>
      <c r="AN113" s="74" t="str">
        <f t="shared" si="5"/>
        <v>--</v>
      </c>
      <c r="AO113" s="26" t="s">
        <v>83</v>
      </c>
      <c r="AP113" s="29" t="s">
        <v>87</v>
      </c>
      <c r="AQ113" s="32" t="s">
        <v>26</v>
      </c>
    </row>
    <row r="114" spans="1:43" x14ac:dyDescent="0.2">
      <c r="A114" s="22" t="s">
        <v>82</v>
      </c>
      <c r="B114" s="10" t="s">
        <v>84</v>
      </c>
      <c r="C114" s="21" t="s">
        <v>26</v>
      </c>
      <c r="D114" s="72">
        <v>750</v>
      </c>
      <c r="E114" s="40">
        <v>15</v>
      </c>
      <c r="F114" s="11">
        <v>1205</v>
      </c>
      <c r="G114" s="23">
        <v>15</v>
      </c>
      <c r="H114" s="11">
        <v>66</v>
      </c>
      <c r="I114" s="23">
        <v>9</v>
      </c>
      <c r="J114" s="11">
        <v>176</v>
      </c>
      <c r="K114" s="23">
        <v>20</v>
      </c>
      <c r="L114" s="11">
        <v>510</v>
      </c>
      <c r="M114" s="23">
        <v>20</v>
      </c>
      <c r="N114" s="11">
        <v>398</v>
      </c>
      <c r="O114" s="23">
        <v>20</v>
      </c>
      <c r="P114" s="11">
        <v>390</v>
      </c>
      <c r="Q114" s="23">
        <v>26</v>
      </c>
      <c r="R114" s="11">
        <v>19.399999999999999</v>
      </c>
      <c r="S114" s="23">
        <v>88</v>
      </c>
      <c r="T114" s="11">
        <v>103</v>
      </c>
      <c r="U114" s="23">
        <v>25</v>
      </c>
      <c r="V114" s="11"/>
      <c r="W114" s="23"/>
      <c r="X114" s="11">
        <v>243</v>
      </c>
      <c r="Y114" s="23">
        <v>20</v>
      </c>
      <c r="Z114" s="11">
        <v>862.1</v>
      </c>
      <c r="AA114" s="23">
        <v>15</v>
      </c>
      <c r="AB114" s="11">
        <v>458.7</v>
      </c>
      <c r="AC114" s="23">
        <v>20</v>
      </c>
      <c r="AD114" s="11">
        <v>542.6</v>
      </c>
      <c r="AE114" s="23">
        <v>20</v>
      </c>
      <c r="AF114" s="11"/>
      <c r="AG114" s="23"/>
      <c r="AH114" s="11"/>
      <c r="AI114" s="23"/>
      <c r="AJ114" s="11"/>
      <c r="AK114" s="23"/>
      <c r="AL114" s="47">
        <f t="shared" si="3"/>
        <v>5723.8</v>
      </c>
      <c r="AM114" s="40">
        <f t="shared" si="4"/>
        <v>103838.7</v>
      </c>
      <c r="AN114" s="74">
        <f t="shared" si="5"/>
        <v>18.141566791292497</v>
      </c>
      <c r="AO114" s="26" t="s">
        <v>82</v>
      </c>
      <c r="AP114" s="10" t="s">
        <v>84</v>
      </c>
      <c r="AQ114" s="32" t="s">
        <v>26</v>
      </c>
    </row>
    <row r="115" spans="1:43" x14ac:dyDescent="0.2">
      <c r="A115" s="22" t="s">
        <v>101</v>
      </c>
      <c r="B115" s="10" t="s">
        <v>135</v>
      </c>
      <c r="C115" s="21" t="s">
        <v>55</v>
      </c>
      <c r="D115" s="70"/>
      <c r="E115" s="40"/>
      <c r="F115" s="11"/>
      <c r="G115" s="23"/>
      <c r="H115" s="11"/>
      <c r="I115" s="23"/>
      <c r="J115" s="11"/>
      <c r="K115" s="23"/>
      <c r="L115" s="11"/>
      <c r="M115" s="23"/>
      <c r="N115" s="11"/>
      <c r="O115" s="23"/>
      <c r="P115" s="11"/>
      <c r="Q115" s="23"/>
      <c r="R115" s="11"/>
      <c r="S115" s="23"/>
      <c r="T115" s="11"/>
      <c r="U115" s="23"/>
      <c r="V115" s="11"/>
      <c r="W115" s="23"/>
      <c r="X115" s="11"/>
      <c r="Y115" s="23"/>
      <c r="Z115" s="11"/>
      <c r="AA115" s="23"/>
      <c r="AB115" s="11"/>
      <c r="AC115" s="23"/>
      <c r="AD115" s="11"/>
      <c r="AE115" s="23"/>
      <c r="AF115" s="11"/>
      <c r="AG115" s="23"/>
      <c r="AH115" s="11"/>
      <c r="AI115" s="23"/>
      <c r="AJ115" s="11"/>
      <c r="AK115" s="23"/>
      <c r="AL115" s="47">
        <f t="shared" si="3"/>
        <v>0</v>
      </c>
      <c r="AM115" s="40">
        <f t="shared" si="4"/>
        <v>0</v>
      </c>
      <c r="AN115" s="74" t="str">
        <f t="shared" si="5"/>
        <v>--</v>
      </c>
      <c r="AO115" s="26" t="s">
        <v>101</v>
      </c>
      <c r="AP115" s="10" t="s">
        <v>135</v>
      </c>
      <c r="AQ115" s="32" t="s">
        <v>55</v>
      </c>
    </row>
    <row r="116" spans="1:43" x14ac:dyDescent="0.2">
      <c r="A116" s="22" t="s">
        <v>136</v>
      </c>
      <c r="B116" s="10" t="s">
        <v>102</v>
      </c>
      <c r="C116" s="21" t="s">
        <v>26</v>
      </c>
      <c r="D116" s="70"/>
      <c r="E116" s="40"/>
      <c r="F116" s="11"/>
      <c r="G116" s="23"/>
      <c r="H116" s="11"/>
      <c r="I116" s="23"/>
      <c r="J116" s="11"/>
      <c r="K116" s="23"/>
      <c r="L116" s="11"/>
      <c r="M116" s="23"/>
      <c r="N116" s="11"/>
      <c r="O116" s="23"/>
      <c r="P116" s="11"/>
      <c r="Q116" s="23"/>
      <c r="R116" s="11"/>
      <c r="S116" s="23"/>
      <c r="T116" s="11"/>
      <c r="U116" s="23"/>
      <c r="V116" s="11"/>
      <c r="W116" s="23"/>
      <c r="X116" s="11"/>
      <c r="Y116" s="23"/>
      <c r="Z116" s="11"/>
      <c r="AA116" s="23"/>
      <c r="AB116" s="11"/>
      <c r="AC116" s="23"/>
      <c r="AD116" s="11"/>
      <c r="AE116" s="23"/>
      <c r="AF116" s="11"/>
      <c r="AG116" s="23"/>
      <c r="AH116" s="11"/>
      <c r="AI116" s="23"/>
      <c r="AJ116" s="11"/>
      <c r="AK116" s="23"/>
      <c r="AL116" s="47">
        <f t="shared" si="3"/>
        <v>0</v>
      </c>
      <c r="AM116" s="40">
        <f t="shared" si="4"/>
        <v>0</v>
      </c>
      <c r="AN116" s="74" t="str">
        <f t="shared" si="5"/>
        <v>--</v>
      </c>
      <c r="AO116" s="26" t="s">
        <v>136</v>
      </c>
      <c r="AP116" s="10" t="s">
        <v>102</v>
      </c>
      <c r="AQ116" s="32" t="s">
        <v>26</v>
      </c>
    </row>
    <row r="117" spans="1:43" x14ac:dyDescent="0.2">
      <c r="A117" s="22" t="s">
        <v>103</v>
      </c>
      <c r="B117" s="10" t="s">
        <v>137</v>
      </c>
      <c r="C117" s="21" t="s">
        <v>26</v>
      </c>
      <c r="D117" s="70"/>
      <c r="E117" s="40"/>
      <c r="F117" s="11"/>
      <c r="G117" s="23"/>
      <c r="H117" s="11"/>
      <c r="I117" s="23"/>
      <c r="J117" s="11"/>
      <c r="K117" s="23"/>
      <c r="L117" s="11"/>
      <c r="M117" s="23"/>
      <c r="N117" s="11"/>
      <c r="O117" s="23"/>
      <c r="P117" s="11"/>
      <c r="Q117" s="23"/>
      <c r="R117" s="11"/>
      <c r="S117" s="23"/>
      <c r="T117" s="11"/>
      <c r="U117" s="23"/>
      <c r="V117" s="11"/>
      <c r="W117" s="23"/>
      <c r="X117" s="11"/>
      <c r="Y117" s="23"/>
      <c r="Z117" s="11"/>
      <c r="AA117" s="23"/>
      <c r="AB117" s="11"/>
      <c r="AC117" s="23"/>
      <c r="AD117" s="11"/>
      <c r="AE117" s="23"/>
      <c r="AF117" s="11"/>
      <c r="AG117" s="23"/>
      <c r="AH117" s="11"/>
      <c r="AI117" s="23"/>
      <c r="AJ117" s="11"/>
      <c r="AK117" s="23"/>
      <c r="AL117" s="47">
        <f t="shared" si="3"/>
        <v>0</v>
      </c>
      <c r="AM117" s="40">
        <f t="shared" si="4"/>
        <v>0</v>
      </c>
      <c r="AN117" s="74" t="str">
        <f t="shared" si="5"/>
        <v>--</v>
      </c>
      <c r="AO117" s="26" t="s">
        <v>103</v>
      </c>
      <c r="AP117" s="10" t="s">
        <v>137</v>
      </c>
      <c r="AQ117" s="32" t="s">
        <v>26</v>
      </c>
    </row>
    <row r="118" spans="1:43" x14ac:dyDescent="0.2">
      <c r="A118" s="22" t="s">
        <v>296</v>
      </c>
      <c r="B118" s="10" t="s">
        <v>298</v>
      </c>
      <c r="C118" s="21" t="s">
        <v>26</v>
      </c>
      <c r="D118" s="70"/>
      <c r="E118" s="40"/>
      <c r="F118" s="11"/>
      <c r="G118" s="23"/>
      <c r="H118" s="11"/>
      <c r="I118" s="23"/>
      <c r="J118" s="11"/>
      <c r="K118" s="23"/>
      <c r="L118" s="11"/>
      <c r="M118" s="23"/>
      <c r="N118" s="11"/>
      <c r="O118" s="23"/>
      <c r="P118" s="11"/>
      <c r="Q118" s="23"/>
      <c r="R118" s="11"/>
      <c r="S118" s="23"/>
      <c r="T118" s="11"/>
      <c r="U118" s="23"/>
      <c r="V118" s="11"/>
      <c r="W118" s="23"/>
      <c r="X118" s="11"/>
      <c r="Y118" s="23"/>
      <c r="Z118" s="11"/>
      <c r="AA118" s="23"/>
      <c r="AB118" s="11"/>
      <c r="AC118" s="23"/>
      <c r="AD118" s="11"/>
      <c r="AE118" s="23"/>
      <c r="AF118" s="11"/>
      <c r="AG118" s="23"/>
      <c r="AH118" s="11"/>
      <c r="AI118" s="23"/>
      <c r="AJ118" s="11"/>
      <c r="AK118" s="23"/>
      <c r="AL118" s="47">
        <f t="shared" si="3"/>
        <v>0</v>
      </c>
      <c r="AM118" s="40">
        <f t="shared" si="4"/>
        <v>0</v>
      </c>
      <c r="AN118" s="74" t="str">
        <f t="shared" si="5"/>
        <v>--</v>
      </c>
      <c r="AO118" s="26"/>
      <c r="AP118" s="10" t="s">
        <v>303</v>
      </c>
      <c r="AQ118" s="32"/>
    </row>
    <row r="119" spans="1:43" x14ac:dyDescent="0.2">
      <c r="A119" s="22" t="s">
        <v>104</v>
      </c>
      <c r="B119" s="10" t="s">
        <v>138</v>
      </c>
      <c r="C119" s="21" t="s">
        <v>26</v>
      </c>
      <c r="D119" s="70"/>
      <c r="E119" s="40"/>
      <c r="F119" s="11"/>
      <c r="G119" s="23"/>
      <c r="H119" s="11"/>
      <c r="I119" s="23"/>
      <c r="J119" s="11"/>
      <c r="K119" s="23"/>
      <c r="L119" s="11"/>
      <c r="M119" s="23"/>
      <c r="N119" s="11"/>
      <c r="O119" s="23"/>
      <c r="P119" s="11"/>
      <c r="Q119" s="23"/>
      <c r="R119" s="11"/>
      <c r="S119" s="23"/>
      <c r="T119" s="11"/>
      <c r="U119" s="23"/>
      <c r="V119" s="11"/>
      <c r="W119" s="23"/>
      <c r="X119" s="11"/>
      <c r="Y119" s="23"/>
      <c r="Z119" s="11"/>
      <c r="AA119" s="23"/>
      <c r="AB119" s="11"/>
      <c r="AC119" s="23"/>
      <c r="AD119" s="11"/>
      <c r="AE119" s="23"/>
      <c r="AF119" s="11"/>
      <c r="AG119" s="23"/>
      <c r="AH119" s="11"/>
      <c r="AI119" s="23"/>
      <c r="AJ119" s="11"/>
      <c r="AK119" s="23"/>
      <c r="AL119" s="47">
        <f t="shared" ref="AL119:AL154" si="6">D119+F119+H119+J119+L119+N119+P119+R119+T119+V119+X119+Z119+AB119+AD119+AF119+AH119+AJ119</f>
        <v>0</v>
      </c>
      <c r="AM119" s="40">
        <f t="shared" ref="AM119:AM154" si="7">D119*E119+F119*G119+H119*I119+J119*K119+L119*M119+N119*O119+P119*Q119+R119*S119+T119*U119+V119*W119+X119*Y119+Z119*AA119+AB119*AC119+AD119*AE119+AF119*AG119+AH119*AI119+AJ119*AK119</f>
        <v>0</v>
      </c>
      <c r="AN119" s="74" t="str">
        <f t="shared" ref="AN119:AN154" si="8">IF(AM119=0,"--",AM119/AL119)</f>
        <v>--</v>
      </c>
      <c r="AO119" s="26" t="s">
        <v>104</v>
      </c>
      <c r="AP119" s="10" t="s">
        <v>138</v>
      </c>
      <c r="AQ119" s="32" t="s">
        <v>26</v>
      </c>
    </row>
    <row r="120" spans="1:43" x14ac:dyDescent="0.2">
      <c r="A120" s="22" t="s">
        <v>105</v>
      </c>
      <c r="B120" s="10" t="s">
        <v>106</v>
      </c>
      <c r="C120" s="21" t="s">
        <v>68</v>
      </c>
      <c r="D120" s="70"/>
      <c r="E120" s="40"/>
      <c r="F120" s="11"/>
      <c r="G120" s="23"/>
      <c r="H120" s="11"/>
      <c r="I120" s="23"/>
      <c r="J120" s="11"/>
      <c r="K120" s="23"/>
      <c r="L120" s="11"/>
      <c r="M120" s="23"/>
      <c r="N120" s="11"/>
      <c r="O120" s="23"/>
      <c r="P120" s="11"/>
      <c r="Q120" s="23"/>
      <c r="R120" s="11"/>
      <c r="S120" s="23"/>
      <c r="T120" s="11"/>
      <c r="U120" s="23"/>
      <c r="V120" s="11"/>
      <c r="W120" s="23"/>
      <c r="X120" s="11"/>
      <c r="Y120" s="23"/>
      <c r="Z120" s="11"/>
      <c r="AA120" s="23"/>
      <c r="AB120" s="11"/>
      <c r="AC120" s="23"/>
      <c r="AD120" s="11"/>
      <c r="AE120" s="23"/>
      <c r="AF120" s="11"/>
      <c r="AG120" s="23"/>
      <c r="AH120" s="11"/>
      <c r="AI120" s="23"/>
      <c r="AJ120" s="11"/>
      <c r="AK120" s="23"/>
      <c r="AL120" s="47">
        <f t="shared" si="6"/>
        <v>0</v>
      </c>
      <c r="AM120" s="40">
        <f t="shared" si="7"/>
        <v>0</v>
      </c>
      <c r="AN120" s="74" t="str">
        <f t="shared" si="8"/>
        <v>--</v>
      </c>
      <c r="AO120" s="26" t="s">
        <v>105</v>
      </c>
      <c r="AP120" s="10" t="s">
        <v>106</v>
      </c>
      <c r="AQ120" s="32" t="s">
        <v>68</v>
      </c>
    </row>
    <row r="121" spans="1:43" x14ac:dyDescent="0.2">
      <c r="A121" s="22" t="s">
        <v>389</v>
      </c>
      <c r="B121" s="10" t="s">
        <v>390</v>
      </c>
      <c r="C121" s="21" t="s">
        <v>27</v>
      </c>
      <c r="D121" s="70"/>
      <c r="E121" s="40"/>
      <c r="F121" s="11"/>
      <c r="G121" s="23"/>
      <c r="H121" s="11"/>
      <c r="I121" s="23"/>
      <c r="J121" s="11"/>
      <c r="K121" s="23"/>
      <c r="L121" s="11"/>
      <c r="M121" s="23"/>
      <c r="N121" s="11"/>
      <c r="O121" s="23"/>
      <c r="P121" s="11"/>
      <c r="Q121" s="23"/>
      <c r="R121" s="11"/>
      <c r="S121" s="23"/>
      <c r="T121" s="11"/>
      <c r="U121" s="23"/>
      <c r="V121" s="11"/>
      <c r="W121" s="23"/>
      <c r="X121" s="11"/>
      <c r="Y121" s="23"/>
      <c r="Z121" s="11"/>
      <c r="AA121" s="23"/>
      <c r="AB121" s="11"/>
      <c r="AC121" s="23"/>
      <c r="AD121" s="11">
        <v>319</v>
      </c>
      <c r="AE121" s="23">
        <v>30</v>
      </c>
      <c r="AF121" s="11"/>
      <c r="AG121" s="23"/>
      <c r="AH121" s="11"/>
      <c r="AI121" s="23"/>
      <c r="AJ121" s="11"/>
      <c r="AK121" s="23"/>
      <c r="AL121" s="47">
        <f t="shared" si="6"/>
        <v>319</v>
      </c>
      <c r="AM121" s="40">
        <f t="shared" si="7"/>
        <v>9570</v>
      </c>
      <c r="AN121" s="74">
        <f t="shared" si="8"/>
        <v>30</v>
      </c>
      <c r="AO121" s="26"/>
      <c r="AP121" s="10"/>
      <c r="AQ121" s="32"/>
    </row>
    <row r="122" spans="1:43" x14ac:dyDescent="0.2">
      <c r="A122" s="22" t="s">
        <v>287</v>
      </c>
      <c r="B122" s="10" t="s">
        <v>288</v>
      </c>
      <c r="C122" s="21" t="s">
        <v>27</v>
      </c>
      <c r="D122" s="72"/>
      <c r="E122" s="40"/>
      <c r="F122" s="11"/>
      <c r="G122" s="23"/>
      <c r="H122" s="11"/>
      <c r="I122" s="23"/>
      <c r="J122" s="11"/>
      <c r="K122" s="23"/>
      <c r="L122" s="11"/>
      <c r="M122" s="23"/>
      <c r="N122" s="11"/>
      <c r="O122" s="23"/>
      <c r="P122" s="11"/>
      <c r="Q122" s="23"/>
      <c r="R122" s="11"/>
      <c r="S122" s="23"/>
      <c r="T122" s="11"/>
      <c r="U122" s="23"/>
      <c r="V122" s="11"/>
      <c r="W122" s="23"/>
      <c r="X122" s="11"/>
      <c r="Y122" s="23"/>
      <c r="Z122" s="11"/>
      <c r="AA122" s="23"/>
      <c r="AB122" s="11"/>
      <c r="AC122" s="23"/>
      <c r="AD122" s="11"/>
      <c r="AE122" s="23"/>
      <c r="AF122" s="11"/>
      <c r="AG122" s="23"/>
      <c r="AH122" s="11"/>
      <c r="AI122" s="23"/>
      <c r="AJ122" s="11"/>
      <c r="AK122" s="23"/>
      <c r="AL122" s="47">
        <f t="shared" si="6"/>
        <v>0</v>
      </c>
      <c r="AM122" s="40">
        <f t="shared" si="7"/>
        <v>0</v>
      </c>
      <c r="AN122" s="74" t="str">
        <f t="shared" si="8"/>
        <v>--</v>
      </c>
      <c r="AO122" s="26"/>
      <c r="AP122" s="10" t="s">
        <v>288</v>
      </c>
      <c r="AQ122" s="32"/>
    </row>
    <row r="123" spans="1:43" x14ac:dyDescent="0.2">
      <c r="A123" s="22" t="s">
        <v>289</v>
      </c>
      <c r="B123" s="10" t="s">
        <v>290</v>
      </c>
      <c r="C123" s="21" t="s">
        <v>27</v>
      </c>
      <c r="D123" s="72"/>
      <c r="E123" s="40"/>
      <c r="F123" s="11"/>
      <c r="G123" s="23"/>
      <c r="H123" s="11"/>
      <c r="I123" s="23"/>
      <c r="J123" s="11"/>
      <c r="K123" s="23"/>
      <c r="L123" s="11"/>
      <c r="M123" s="23"/>
      <c r="N123" s="11"/>
      <c r="O123" s="23"/>
      <c r="P123" s="11"/>
      <c r="Q123" s="23"/>
      <c r="R123" s="11"/>
      <c r="S123" s="23"/>
      <c r="T123" s="11"/>
      <c r="U123" s="23"/>
      <c r="V123" s="11"/>
      <c r="W123" s="23"/>
      <c r="X123" s="11"/>
      <c r="Y123" s="23"/>
      <c r="Z123" s="11"/>
      <c r="AA123" s="23"/>
      <c r="AB123" s="11"/>
      <c r="AC123" s="23"/>
      <c r="AD123" s="11"/>
      <c r="AE123" s="23"/>
      <c r="AF123" s="11"/>
      <c r="AG123" s="23"/>
      <c r="AH123" s="11"/>
      <c r="AI123" s="23"/>
      <c r="AJ123" s="11"/>
      <c r="AK123" s="23"/>
      <c r="AL123" s="47">
        <f t="shared" si="6"/>
        <v>0</v>
      </c>
      <c r="AM123" s="40">
        <f t="shared" si="7"/>
        <v>0</v>
      </c>
      <c r="AN123" s="74" t="str">
        <f t="shared" si="8"/>
        <v>--</v>
      </c>
      <c r="AO123" s="26"/>
      <c r="AP123" s="10" t="s">
        <v>290</v>
      </c>
      <c r="AQ123" s="32"/>
    </row>
    <row r="124" spans="1:43" x14ac:dyDescent="0.2">
      <c r="A124" s="22" t="s">
        <v>107</v>
      </c>
      <c r="B124" s="10" t="s">
        <v>108</v>
      </c>
      <c r="C124" s="21" t="s">
        <v>55</v>
      </c>
      <c r="D124" s="70"/>
      <c r="E124" s="40"/>
      <c r="F124" s="11"/>
      <c r="G124" s="23"/>
      <c r="H124" s="11"/>
      <c r="I124" s="23"/>
      <c r="J124" s="11"/>
      <c r="K124" s="23"/>
      <c r="L124" s="11"/>
      <c r="M124" s="23"/>
      <c r="N124" s="11"/>
      <c r="O124" s="23"/>
      <c r="P124" s="11"/>
      <c r="Q124" s="23"/>
      <c r="R124" s="11"/>
      <c r="S124" s="23"/>
      <c r="T124" s="11"/>
      <c r="U124" s="23"/>
      <c r="V124" s="11"/>
      <c r="W124" s="23"/>
      <c r="X124" s="11"/>
      <c r="Y124" s="23"/>
      <c r="Z124" s="11"/>
      <c r="AA124" s="23"/>
      <c r="AB124" s="11"/>
      <c r="AC124" s="23"/>
      <c r="AD124" s="11"/>
      <c r="AE124" s="23"/>
      <c r="AF124" s="11"/>
      <c r="AG124" s="23"/>
      <c r="AH124" s="11"/>
      <c r="AI124" s="23"/>
      <c r="AJ124" s="11"/>
      <c r="AK124" s="23"/>
      <c r="AL124" s="47">
        <f t="shared" si="6"/>
        <v>0</v>
      </c>
      <c r="AM124" s="40">
        <f t="shared" si="7"/>
        <v>0</v>
      </c>
      <c r="AN124" s="74" t="str">
        <f t="shared" si="8"/>
        <v>--</v>
      </c>
      <c r="AO124" s="26" t="s">
        <v>107</v>
      </c>
      <c r="AP124" s="10" t="s">
        <v>108</v>
      </c>
      <c r="AQ124" s="32" t="s">
        <v>55</v>
      </c>
    </row>
    <row r="125" spans="1:43" x14ac:dyDescent="0.2">
      <c r="A125" s="22" t="s">
        <v>233</v>
      </c>
      <c r="B125" s="10" t="s">
        <v>235</v>
      </c>
      <c r="C125" s="21" t="s">
        <v>27</v>
      </c>
      <c r="D125" s="70"/>
      <c r="E125" s="40"/>
      <c r="F125" s="11"/>
      <c r="G125" s="23"/>
      <c r="H125" s="11"/>
      <c r="I125" s="23"/>
      <c r="J125" s="11"/>
      <c r="K125" s="23"/>
      <c r="L125" s="11"/>
      <c r="M125" s="23"/>
      <c r="N125" s="11"/>
      <c r="O125" s="23"/>
      <c r="P125" s="11"/>
      <c r="Q125" s="23"/>
      <c r="R125" s="11"/>
      <c r="S125" s="23"/>
      <c r="T125" s="11"/>
      <c r="U125" s="23"/>
      <c r="V125" s="11"/>
      <c r="W125" s="23"/>
      <c r="X125" s="11"/>
      <c r="Y125" s="23"/>
      <c r="Z125" s="11"/>
      <c r="AA125" s="23"/>
      <c r="AB125" s="11"/>
      <c r="AC125" s="23"/>
      <c r="AD125" s="11"/>
      <c r="AE125" s="23"/>
      <c r="AF125" s="11"/>
      <c r="AG125" s="23"/>
      <c r="AH125" s="11"/>
      <c r="AI125" s="23"/>
      <c r="AJ125" s="11"/>
      <c r="AK125" s="23"/>
      <c r="AL125" s="47">
        <f t="shared" si="6"/>
        <v>0</v>
      </c>
      <c r="AM125" s="40">
        <f t="shared" si="7"/>
        <v>0</v>
      </c>
      <c r="AN125" s="74" t="str">
        <f t="shared" si="8"/>
        <v>--</v>
      </c>
      <c r="AO125" s="26"/>
      <c r="AP125" s="10" t="s">
        <v>235</v>
      </c>
      <c r="AQ125" s="32"/>
    </row>
    <row r="126" spans="1:43" x14ac:dyDescent="0.2">
      <c r="A126" s="22" t="s">
        <v>232</v>
      </c>
      <c r="B126" s="10" t="s">
        <v>236</v>
      </c>
      <c r="C126" s="21" t="s">
        <v>55</v>
      </c>
      <c r="D126" s="70"/>
      <c r="E126" s="40"/>
      <c r="F126" s="11"/>
      <c r="G126" s="23"/>
      <c r="H126" s="11"/>
      <c r="I126" s="23"/>
      <c r="J126" s="11"/>
      <c r="K126" s="23"/>
      <c r="L126" s="11"/>
      <c r="M126" s="23"/>
      <c r="N126" s="11"/>
      <c r="O126" s="23"/>
      <c r="P126" s="11"/>
      <c r="Q126" s="23"/>
      <c r="R126" s="11"/>
      <c r="S126" s="23"/>
      <c r="T126" s="11"/>
      <c r="U126" s="23"/>
      <c r="V126" s="11"/>
      <c r="W126" s="23"/>
      <c r="X126" s="11"/>
      <c r="Y126" s="23"/>
      <c r="Z126" s="11"/>
      <c r="AA126" s="23"/>
      <c r="AB126" s="11"/>
      <c r="AC126" s="23"/>
      <c r="AD126" s="11"/>
      <c r="AE126" s="23"/>
      <c r="AF126" s="11"/>
      <c r="AG126" s="23"/>
      <c r="AH126" s="11"/>
      <c r="AI126" s="23"/>
      <c r="AJ126" s="11"/>
      <c r="AK126" s="23"/>
      <c r="AL126" s="47">
        <f t="shared" si="6"/>
        <v>0</v>
      </c>
      <c r="AM126" s="40">
        <f t="shared" si="7"/>
        <v>0</v>
      </c>
      <c r="AN126" s="74" t="str">
        <f t="shared" si="8"/>
        <v>--</v>
      </c>
      <c r="AO126" s="26"/>
      <c r="AP126" s="10" t="s">
        <v>236</v>
      </c>
      <c r="AQ126" s="32"/>
    </row>
    <row r="127" spans="1:43" x14ac:dyDescent="0.2">
      <c r="A127" s="22" t="s">
        <v>391</v>
      </c>
      <c r="B127" s="10" t="s">
        <v>392</v>
      </c>
      <c r="C127" s="21" t="s">
        <v>27</v>
      </c>
      <c r="D127" s="70"/>
      <c r="E127" s="40"/>
      <c r="F127" s="11"/>
      <c r="G127" s="23"/>
      <c r="H127" s="11"/>
      <c r="I127" s="23"/>
      <c r="J127" s="11"/>
      <c r="K127" s="23"/>
      <c r="L127" s="11"/>
      <c r="M127" s="23"/>
      <c r="N127" s="11"/>
      <c r="O127" s="23"/>
      <c r="P127" s="11"/>
      <c r="Q127" s="23"/>
      <c r="R127" s="11"/>
      <c r="S127" s="23"/>
      <c r="T127" s="11"/>
      <c r="U127" s="23"/>
      <c r="V127" s="11"/>
      <c r="W127" s="23"/>
      <c r="X127" s="11"/>
      <c r="Y127" s="23"/>
      <c r="Z127" s="11"/>
      <c r="AA127" s="23"/>
      <c r="AB127" s="11"/>
      <c r="AC127" s="23"/>
      <c r="AD127" s="11">
        <v>50</v>
      </c>
      <c r="AE127" s="23">
        <v>110</v>
      </c>
      <c r="AF127" s="11"/>
      <c r="AG127" s="23"/>
      <c r="AH127" s="11"/>
      <c r="AI127" s="23"/>
      <c r="AJ127" s="11"/>
      <c r="AK127" s="23"/>
      <c r="AL127" s="47">
        <f t="shared" si="6"/>
        <v>50</v>
      </c>
      <c r="AM127" s="40">
        <f t="shared" si="7"/>
        <v>5500</v>
      </c>
      <c r="AN127" s="74">
        <f t="shared" si="8"/>
        <v>110</v>
      </c>
      <c r="AO127" s="26"/>
      <c r="AP127" s="10"/>
      <c r="AQ127" s="32"/>
    </row>
    <row r="128" spans="1:43" x14ac:dyDescent="0.2">
      <c r="A128" s="22" t="s">
        <v>234</v>
      </c>
      <c r="B128" s="10" t="s">
        <v>237</v>
      </c>
      <c r="C128" s="21" t="s">
        <v>27</v>
      </c>
      <c r="D128" s="70"/>
      <c r="E128" s="40"/>
      <c r="F128" s="11"/>
      <c r="G128" s="23"/>
      <c r="H128" s="11"/>
      <c r="I128" s="23"/>
      <c r="J128" s="11"/>
      <c r="K128" s="23"/>
      <c r="L128" s="11"/>
      <c r="M128" s="23"/>
      <c r="N128" s="11"/>
      <c r="O128" s="23"/>
      <c r="P128" s="11"/>
      <c r="Q128" s="23"/>
      <c r="R128" s="11"/>
      <c r="S128" s="23"/>
      <c r="T128" s="11"/>
      <c r="U128" s="23"/>
      <c r="V128" s="11"/>
      <c r="W128" s="23"/>
      <c r="X128" s="11"/>
      <c r="Y128" s="23"/>
      <c r="Z128" s="11"/>
      <c r="AA128" s="23"/>
      <c r="AB128" s="11"/>
      <c r="AC128" s="23"/>
      <c r="AD128" s="11"/>
      <c r="AE128" s="23"/>
      <c r="AF128" s="11"/>
      <c r="AG128" s="23"/>
      <c r="AH128" s="11"/>
      <c r="AI128" s="23"/>
      <c r="AJ128" s="11"/>
      <c r="AK128" s="23"/>
      <c r="AL128" s="47">
        <f t="shared" si="6"/>
        <v>0</v>
      </c>
      <c r="AM128" s="40">
        <f t="shared" si="7"/>
        <v>0</v>
      </c>
      <c r="AN128" s="74" t="str">
        <f t="shared" si="8"/>
        <v>--</v>
      </c>
      <c r="AO128" s="26"/>
      <c r="AP128" s="10" t="s">
        <v>237</v>
      </c>
      <c r="AQ128" s="32"/>
    </row>
    <row r="129" spans="1:43" x14ac:dyDescent="0.2">
      <c r="A129" s="22" t="s">
        <v>297</v>
      </c>
      <c r="B129" s="10" t="s">
        <v>299</v>
      </c>
      <c r="C129" s="21" t="s">
        <v>26</v>
      </c>
      <c r="D129" s="70"/>
      <c r="E129" s="40"/>
      <c r="F129" s="11"/>
      <c r="G129" s="23"/>
      <c r="H129" s="11"/>
      <c r="I129" s="23"/>
      <c r="J129" s="11"/>
      <c r="K129" s="23"/>
      <c r="L129" s="11"/>
      <c r="M129" s="23"/>
      <c r="N129" s="11"/>
      <c r="O129" s="23"/>
      <c r="P129" s="11"/>
      <c r="Q129" s="23"/>
      <c r="R129" s="11"/>
      <c r="S129" s="23"/>
      <c r="T129" s="11"/>
      <c r="U129" s="23"/>
      <c r="V129" s="11"/>
      <c r="W129" s="23"/>
      <c r="X129" s="11"/>
      <c r="Y129" s="23"/>
      <c r="Z129" s="11"/>
      <c r="AA129" s="23"/>
      <c r="AB129" s="11"/>
      <c r="AC129" s="23"/>
      <c r="AD129" s="11"/>
      <c r="AE129" s="23"/>
      <c r="AF129" s="11"/>
      <c r="AG129" s="23"/>
      <c r="AH129" s="11"/>
      <c r="AI129" s="23"/>
      <c r="AJ129" s="11"/>
      <c r="AK129" s="23"/>
      <c r="AL129" s="47">
        <f t="shared" si="6"/>
        <v>0</v>
      </c>
      <c r="AM129" s="40">
        <f t="shared" si="7"/>
        <v>0</v>
      </c>
      <c r="AN129" s="74" t="str">
        <f t="shared" si="8"/>
        <v>--</v>
      </c>
      <c r="AO129" s="26"/>
      <c r="AP129" s="10" t="s">
        <v>299</v>
      </c>
      <c r="AQ129" s="32"/>
    </row>
    <row r="130" spans="1:43" x14ac:dyDescent="0.2">
      <c r="A130" s="22" t="s">
        <v>300</v>
      </c>
      <c r="B130" s="10" t="s">
        <v>193</v>
      </c>
      <c r="C130" s="21" t="s">
        <v>26</v>
      </c>
      <c r="D130" s="70"/>
      <c r="E130" s="40"/>
      <c r="F130" s="11"/>
      <c r="G130" s="23"/>
      <c r="H130" s="11"/>
      <c r="I130" s="23"/>
      <c r="J130" s="11"/>
      <c r="K130" s="23"/>
      <c r="L130" s="11"/>
      <c r="M130" s="23"/>
      <c r="N130" s="11"/>
      <c r="O130" s="23"/>
      <c r="P130" s="11"/>
      <c r="Q130" s="23"/>
      <c r="R130" s="11"/>
      <c r="S130" s="23"/>
      <c r="T130" s="11"/>
      <c r="U130" s="23"/>
      <c r="V130" s="11"/>
      <c r="W130" s="23"/>
      <c r="X130" s="11"/>
      <c r="Y130" s="23"/>
      <c r="Z130" s="11"/>
      <c r="AA130" s="23"/>
      <c r="AB130" s="11"/>
      <c r="AC130" s="23"/>
      <c r="AD130" s="11"/>
      <c r="AE130" s="23"/>
      <c r="AF130" s="11"/>
      <c r="AG130" s="23"/>
      <c r="AH130" s="11"/>
      <c r="AI130" s="23"/>
      <c r="AJ130" s="11"/>
      <c r="AK130" s="23"/>
      <c r="AL130" s="47">
        <f t="shared" si="6"/>
        <v>0</v>
      </c>
      <c r="AM130" s="40">
        <f t="shared" si="7"/>
        <v>0</v>
      </c>
      <c r="AN130" s="74" t="str">
        <f t="shared" si="8"/>
        <v>--</v>
      </c>
      <c r="AO130" s="26"/>
      <c r="AP130" s="10" t="s">
        <v>193</v>
      </c>
      <c r="AQ130" s="32"/>
    </row>
    <row r="131" spans="1:43" x14ac:dyDescent="0.2">
      <c r="A131" s="22" t="s">
        <v>109</v>
      </c>
      <c r="B131" s="10" t="s">
        <v>110</v>
      </c>
      <c r="C131" s="21" t="s">
        <v>55</v>
      </c>
      <c r="D131" s="70"/>
      <c r="E131" s="40"/>
      <c r="F131" s="11"/>
      <c r="G131" s="23"/>
      <c r="H131" s="11"/>
      <c r="I131" s="23"/>
      <c r="J131" s="11"/>
      <c r="K131" s="23"/>
      <c r="L131" s="11"/>
      <c r="M131" s="23"/>
      <c r="N131" s="11"/>
      <c r="O131" s="23"/>
      <c r="P131" s="11"/>
      <c r="Q131" s="23"/>
      <c r="R131" s="11"/>
      <c r="S131" s="23"/>
      <c r="T131" s="11"/>
      <c r="U131" s="23"/>
      <c r="V131" s="11"/>
      <c r="W131" s="23"/>
      <c r="X131" s="11"/>
      <c r="Y131" s="23"/>
      <c r="Z131" s="11"/>
      <c r="AA131" s="23"/>
      <c r="AB131" s="11"/>
      <c r="AC131" s="23"/>
      <c r="AD131" s="11"/>
      <c r="AE131" s="23"/>
      <c r="AF131" s="11"/>
      <c r="AG131" s="23"/>
      <c r="AH131" s="11"/>
      <c r="AI131" s="23"/>
      <c r="AJ131" s="11"/>
      <c r="AK131" s="23"/>
      <c r="AL131" s="47">
        <f t="shared" si="6"/>
        <v>0</v>
      </c>
      <c r="AM131" s="40">
        <f t="shared" si="7"/>
        <v>0</v>
      </c>
      <c r="AN131" s="74" t="str">
        <f t="shared" si="8"/>
        <v>--</v>
      </c>
      <c r="AO131" s="26" t="s">
        <v>109</v>
      </c>
      <c r="AP131" s="10" t="s">
        <v>110</v>
      </c>
      <c r="AQ131" s="32" t="s">
        <v>55</v>
      </c>
    </row>
    <row r="132" spans="1:43" x14ac:dyDescent="0.2">
      <c r="A132" s="22" t="s">
        <v>301</v>
      </c>
      <c r="B132" s="10" t="s">
        <v>302</v>
      </c>
      <c r="C132" s="21" t="s">
        <v>55</v>
      </c>
      <c r="D132" s="70"/>
      <c r="E132" s="40"/>
      <c r="F132" s="11"/>
      <c r="G132" s="23"/>
      <c r="H132" s="11"/>
      <c r="I132" s="23"/>
      <c r="J132" s="11"/>
      <c r="K132" s="23"/>
      <c r="L132" s="11"/>
      <c r="M132" s="23"/>
      <c r="N132" s="11"/>
      <c r="O132" s="23"/>
      <c r="P132" s="11"/>
      <c r="Q132" s="23"/>
      <c r="R132" s="11"/>
      <c r="S132" s="23"/>
      <c r="T132" s="11"/>
      <c r="U132" s="23"/>
      <c r="V132" s="11"/>
      <c r="W132" s="23"/>
      <c r="X132" s="11"/>
      <c r="Y132" s="23"/>
      <c r="Z132" s="11"/>
      <c r="AA132" s="23"/>
      <c r="AB132" s="11"/>
      <c r="AC132" s="23"/>
      <c r="AD132" s="11"/>
      <c r="AE132" s="23"/>
      <c r="AF132" s="11"/>
      <c r="AG132" s="23"/>
      <c r="AH132" s="11"/>
      <c r="AI132" s="23"/>
      <c r="AJ132" s="11"/>
      <c r="AK132" s="23"/>
      <c r="AL132" s="47">
        <f t="shared" si="6"/>
        <v>0</v>
      </c>
      <c r="AM132" s="40">
        <f t="shared" si="7"/>
        <v>0</v>
      </c>
      <c r="AN132" s="74" t="str">
        <f t="shared" si="8"/>
        <v>--</v>
      </c>
      <c r="AO132" s="26"/>
      <c r="AP132" s="10" t="s">
        <v>302</v>
      </c>
      <c r="AQ132" s="32"/>
    </row>
    <row r="133" spans="1:43" x14ac:dyDescent="0.2">
      <c r="A133" s="22" t="s">
        <v>370</v>
      </c>
      <c r="B133" s="10" t="s">
        <v>371</v>
      </c>
      <c r="C133" s="21" t="s">
        <v>55</v>
      </c>
      <c r="D133" s="70"/>
      <c r="E133" s="40"/>
      <c r="F133" s="11"/>
      <c r="G133" s="23"/>
      <c r="H133" s="11"/>
      <c r="I133" s="23"/>
      <c r="J133" s="11"/>
      <c r="K133" s="23"/>
      <c r="L133" s="11"/>
      <c r="M133" s="23"/>
      <c r="N133" s="11"/>
      <c r="O133" s="23"/>
      <c r="P133" s="11"/>
      <c r="Q133" s="23"/>
      <c r="R133" s="11"/>
      <c r="S133" s="23"/>
      <c r="T133" s="11"/>
      <c r="U133" s="23"/>
      <c r="V133" s="11"/>
      <c r="W133" s="23"/>
      <c r="X133" s="11"/>
      <c r="Y133" s="23"/>
      <c r="Z133" s="11">
        <v>1</v>
      </c>
      <c r="AA133" s="23">
        <v>3000</v>
      </c>
      <c r="AB133" s="11"/>
      <c r="AC133" s="23"/>
      <c r="AD133" s="11"/>
      <c r="AE133" s="23"/>
      <c r="AF133" s="11"/>
      <c r="AG133" s="23"/>
      <c r="AH133" s="11"/>
      <c r="AI133" s="23"/>
      <c r="AJ133" s="11"/>
      <c r="AK133" s="23"/>
      <c r="AL133" s="47">
        <f t="shared" si="6"/>
        <v>1</v>
      </c>
      <c r="AM133" s="40">
        <f t="shared" si="7"/>
        <v>3000</v>
      </c>
      <c r="AN133" s="74">
        <f t="shared" si="8"/>
        <v>3000</v>
      </c>
      <c r="AO133" s="26"/>
      <c r="AP133" s="10"/>
      <c r="AQ133" s="32"/>
    </row>
    <row r="134" spans="1:43" x14ac:dyDescent="0.2">
      <c r="A134" s="22" t="s">
        <v>111</v>
      </c>
      <c r="B134" s="10" t="s">
        <v>139</v>
      </c>
      <c r="C134" s="21" t="s">
        <v>55</v>
      </c>
      <c r="D134" s="70"/>
      <c r="E134" s="40"/>
      <c r="F134" s="11"/>
      <c r="G134" s="23"/>
      <c r="H134" s="11"/>
      <c r="I134" s="23"/>
      <c r="J134" s="11"/>
      <c r="K134" s="23"/>
      <c r="L134" s="11"/>
      <c r="M134" s="23"/>
      <c r="N134" s="11"/>
      <c r="O134" s="23"/>
      <c r="P134" s="11"/>
      <c r="Q134" s="23"/>
      <c r="R134" s="11"/>
      <c r="S134" s="23"/>
      <c r="T134" s="11"/>
      <c r="U134" s="23"/>
      <c r="V134" s="11"/>
      <c r="W134" s="23"/>
      <c r="X134" s="11"/>
      <c r="Y134" s="23"/>
      <c r="Z134" s="11"/>
      <c r="AA134" s="23"/>
      <c r="AB134" s="11"/>
      <c r="AC134" s="23"/>
      <c r="AD134" s="11"/>
      <c r="AE134" s="23"/>
      <c r="AF134" s="11"/>
      <c r="AG134" s="23"/>
      <c r="AH134" s="11"/>
      <c r="AI134" s="23"/>
      <c r="AJ134" s="11"/>
      <c r="AK134" s="23"/>
      <c r="AL134" s="47">
        <f t="shared" si="6"/>
        <v>0</v>
      </c>
      <c r="AM134" s="40">
        <f t="shared" si="7"/>
        <v>0</v>
      </c>
      <c r="AN134" s="74" t="str">
        <f t="shared" si="8"/>
        <v>--</v>
      </c>
      <c r="AO134" s="26" t="s">
        <v>111</v>
      </c>
      <c r="AP134" s="10" t="s">
        <v>139</v>
      </c>
      <c r="AQ134" s="32" t="s">
        <v>55</v>
      </c>
    </row>
    <row r="135" spans="1:43" x14ac:dyDescent="0.2">
      <c r="A135" s="22" t="s">
        <v>216</v>
      </c>
      <c r="B135" s="10" t="s">
        <v>217</v>
      </c>
      <c r="C135" s="21" t="s">
        <v>27</v>
      </c>
      <c r="D135" s="70"/>
      <c r="E135" s="40"/>
      <c r="F135" s="11"/>
      <c r="G135" s="23"/>
      <c r="H135" s="11"/>
      <c r="I135" s="23"/>
      <c r="J135" s="11"/>
      <c r="K135" s="23"/>
      <c r="L135" s="11"/>
      <c r="M135" s="23"/>
      <c r="N135" s="11"/>
      <c r="O135" s="23"/>
      <c r="P135" s="11"/>
      <c r="Q135" s="23"/>
      <c r="R135" s="11"/>
      <c r="S135" s="23"/>
      <c r="T135" s="11"/>
      <c r="U135" s="23"/>
      <c r="V135" s="11"/>
      <c r="W135" s="23"/>
      <c r="X135" s="11"/>
      <c r="Y135" s="23"/>
      <c r="Z135" s="11"/>
      <c r="AA135" s="23"/>
      <c r="AB135" s="11"/>
      <c r="AC135" s="23"/>
      <c r="AD135" s="11"/>
      <c r="AE135" s="23"/>
      <c r="AF135" s="11"/>
      <c r="AG135" s="23"/>
      <c r="AH135" s="11"/>
      <c r="AI135" s="23"/>
      <c r="AJ135" s="11"/>
      <c r="AK135" s="23"/>
      <c r="AL135" s="47">
        <f t="shared" si="6"/>
        <v>0</v>
      </c>
      <c r="AM135" s="40">
        <f t="shared" si="7"/>
        <v>0</v>
      </c>
      <c r="AN135" s="74" t="str">
        <f t="shared" si="8"/>
        <v>--</v>
      </c>
      <c r="AO135" s="26"/>
      <c r="AP135" s="10" t="s">
        <v>217</v>
      </c>
      <c r="AQ135" s="32"/>
    </row>
    <row r="136" spans="1:43" x14ac:dyDescent="0.2">
      <c r="A136" s="22" t="s">
        <v>218</v>
      </c>
      <c r="B136" s="10" t="s">
        <v>219</v>
      </c>
      <c r="C136" s="21" t="s">
        <v>68</v>
      </c>
      <c r="D136" s="70"/>
      <c r="E136" s="40"/>
      <c r="F136" s="11"/>
      <c r="G136" s="23"/>
      <c r="H136" s="11"/>
      <c r="I136" s="23"/>
      <c r="J136" s="11"/>
      <c r="K136" s="23"/>
      <c r="L136" s="11"/>
      <c r="M136" s="23"/>
      <c r="N136" s="11"/>
      <c r="O136" s="23"/>
      <c r="P136" s="11"/>
      <c r="Q136" s="23"/>
      <c r="R136" s="11"/>
      <c r="S136" s="23"/>
      <c r="T136" s="11"/>
      <c r="U136" s="23"/>
      <c r="V136" s="11"/>
      <c r="W136" s="23"/>
      <c r="X136" s="11"/>
      <c r="Y136" s="23"/>
      <c r="Z136" s="11"/>
      <c r="AA136" s="23"/>
      <c r="AB136" s="11"/>
      <c r="AC136" s="23"/>
      <c r="AD136" s="11"/>
      <c r="AE136" s="23"/>
      <c r="AF136" s="11"/>
      <c r="AG136" s="23"/>
      <c r="AH136" s="11"/>
      <c r="AI136" s="23"/>
      <c r="AJ136" s="11"/>
      <c r="AK136" s="23"/>
      <c r="AL136" s="47">
        <f t="shared" si="6"/>
        <v>0</v>
      </c>
      <c r="AM136" s="40">
        <f t="shared" si="7"/>
        <v>0</v>
      </c>
      <c r="AN136" s="74" t="str">
        <f t="shared" si="8"/>
        <v>--</v>
      </c>
      <c r="AO136" s="26"/>
      <c r="AP136" s="10" t="s">
        <v>219</v>
      </c>
      <c r="AQ136" s="32"/>
    </row>
    <row r="137" spans="1:43" x14ac:dyDescent="0.2">
      <c r="A137" s="22" t="s">
        <v>112</v>
      </c>
      <c r="B137" s="10" t="s">
        <v>8</v>
      </c>
      <c r="C137" s="21" t="s">
        <v>3</v>
      </c>
      <c r="D137" s="70"/>
      <c r="E137" s="40"/>
      <c r="F137" s="11"/>
      <c r="G137" s="23"/>
      <c r="H137" s="11"/>
      <c r="I137" s="23"/>
      <c r="J137" s="11"/>
      <c r="K137" s="23"/>
      <c r="L137" s="11"/>
      <c r="M137" s="23"/>
      <c r="N137" s="11"/>
      <c r="O137" s="23"/>
      <c r="P137" s="11"/>
      <c r="Q137" s="23"/>
      <c r="R137" s="11"/>
      <c r="S137" s="23"/>
      <c r="T137" s="11"/>
      <c r="U137" s="23"/>
      <c r="V137" s="11"/>
      <c r="W137" s="23"/>
      <c r="X137" s="11"/>
      <c r="Y137" s="23"/>
      <c r="Z137" s="11"/>
      <c r="AA137" s="23"/>
      <c r="AB137" s="11"/>
      <c r="AC137" s="23"/>
      <c r="AD137" s="11"/>
      <c r="AE137" s="23"/>
      <c r="AF137" s="11"/>
      <c r="AG137" s="23"/>
      <c r="AH137" s="11"/>
      <c r="AI137" s="23"/>
      <c r="AJ137" s="11"/>
      <c r="AK137" s="23"/>
      <c r="AL137" s="47">
        <f t="shared" si="6"/>
        <v>0</v>
      </c>
      <c r="AM137" s="40">
        <f t="shared" si="7"/>
        <v>0</v>
      </c>
      <c r="AN137" s="74" t="str">
        <f t="shared" si="8"/>
        <v>--</v>
      </c>
      <c r="AO137" s="26" t="s">
        <v>112</v>
      </c>
      <c r="AP137" s="10" t="s">
        <v>8</v>
      </c>
      <c r="AQ137" s="32" t="s">
        <v>3</v>
      </c>
    </row>
    <row r="138" spans="1:43" x14ac:dyDescent="0.2">
      <c r="A138" s="22" t="s">
        <v>46</v>
      </c>
      <c r="B138" s="10" t="s">
        <v>47</v>
      </c>
      <c r="C138" s="21" t="s">
        <v>48</v>
      </c>
      <c r="D138" s="73">
        <v>41.66</v>
      </c>
      <c r="E138" s="40">
        <v>85</v>
      </c>
      <c r="F138" s="11">
        <v>107.38</v>
      </c>
      <c r="G138" s="23">
        <v>45</v>
      </c>
      <c r="H138" s="11">
        <v>37.07</v>
      </c>
      <c r="I138" s="23">
        <v>80</v>
      </c>
      <c r="J138" s="11">
        <v>54.24</v>
      </c>
      <c r="K138" s="23">
        <v>26</v>
      </c>
      <c r="L138" s="11">
        <v>36.299999999999997</v>
      </c>
      <c r="M138" s="23">
        <v>26</v>
      </c>
      <c r="N138" s="11">
        <v>47.74</v>
      </c>
      <c r="O138" s="23">
        <v>26</v>
      </c>
      <c r="P138" s="11">
        <v>75.75</v>
      </c>
      <c r="Q138" s="23">
        <v>51</v>
      </c>
      <c r="R138" s="11">
        <v>72.56</v>
      </c>
      <c r="S138" s="23">
        <v>52</v>
      </c>
      <c r="T138" s="11">
        <v>19.03</v>
      </c>
      <c r="U138" s="23">
        <v>61</v>
      </c>
      <c r="V138" s="11">
        <v>65.88</v>
      </c>
      <c r="W138" s="23">
        <v>46</v>
      </c>
      <c r="X138" s="11">
        <v>42.43</v>
      </c>
      <c r="Y138" s="23">
        <v>50</v>
      </c>
      <c r="Z138" s="11">
        <v>41.39</v>
      </c>
      <c r="AA138" s="23">
        <v>65</v>
      </c>
      <c r="AB138" s="11">
        <v>27.15</v>
      </c>
      <c r="AC138" s="23">
        <v>65</v>
      </c>
      <c r="AD138" s="11">
        <v>71.78</v>
      </c>
      <c r="AE138" s="23">
        <v>85</v>
      </c>
      <c r="AF138" s="11"/>
      <c r="AG138" s="23"/>
      <c r="AH138" s="11"/>
      <c r="AI138" s="23"/>
      <c r="AJ138" s="11"/>
      <c r="AK138" s="23"/>
      <c r="AL138" s="47">
        <f t="shared" si="6"/>
        <v>740.3599999999999</v>
      </c>
      <c r="AM138" s="40">
        <f t="shared" si="7"/>
        <v>39439.660000000003</v>
      </c>
      <c r="AN138" s="74">
        <f t="shared" si="8"/>
        <v>53.270922254038588</v>
      </c>
      <c r="AO138" s="26" t="s">
        <v>46</v>
      </c>
      <c r="AP138" s="10" t="s">
        <v>47</v>
      </c>
      <c r="AQ138" s="32" t="s">
        <v>48</v>
      </c>
    </row>
    <row r="139" spans="1:43" x14ac:dyDescent="0.2">
      <c r="A139" s="22" t="s">
        <v>49</v>
      </c>
      <c r="B139" s="10" t="s">
        <v>50</v>
      </c>
      <c r="C139" s="31" t="s">
        <v>48</v>
      </c>
      <c r="D139" s="70">
        <v>30</v>
      </c>
      <c r="E139" s="40">
        <v>100</v>
      </c>
      <c r="F139" s="11">
        <v>60</v>
      </c>
      <c r="G139" s="23">
        <v>100</v>
      </c>
      <c r="H139" s="11">
        <v>30</v>
      </c>
      <c r="I139" s="23">
        <v>95</v>
      </c>
      <c r="J139" s="11">
        <v>4.3</v>
      </c>
      <c r="K139" s="23">
        <v>100</v>
      </c>
      <c r="L139" s="11">
        <v>30</v>
      </c>
      <c r="M139" s="23">
        <v>100</v>
      </c>
      <c r="N139" s="11">
        <v>30</v>
      </c>
      <c r="O139" s="23">
        <v>100</v>
      </c>
      <c r="P139" s="11">
        <v>60</v>
      </c>
      <c r="Q139" s="23">
        <v>92</v>
      </c>
      <c r="R139" s="11">
        <v>60</v>
      </c>
      <c r="S139" s="23">
        <v>92</v>
      </c>
      <c r="T139" s="11">
        <v>22.2</v>
      </c>
      <c r="U139" s="23">
        <v>123</v>
      </c>
      <c r="V139" s="11">
        <v>75.400000000000006</v>
      </c>
      <c r="W139" s="23">
        <v>92</v>
      </c>
      <c r="X139" s="11">
        <v>30</v>
      </c>
      <c r="Y139" s="23">
        <v>120</v>
      </c>
      <c r="Z139" s="11">
        <v>7</v>
      </c>
      <c r="AA139" s="23">
        <v>100</v>
      </c>
      <c r="AB139" s="11"/>
      <c r="AC139" s="23"/>
      <c r="AD139" s="11"/>
      <c r="AE139" s="23"/>
      <c r="AF139" s="11"/>
      <c r="AG139" s="23"/>
      <c r="AH139" s="11"/>
      <c r="AI139" s="23"/>
      <c r="AJ139" s="11"/>
      <c r="AK139" s="23"/>
      <c r="AL139" s="47">
        <f t="shared" si="6"/>
        <v>438.9</v>
      </c>
      <c r="AM139" s="40">
        <f t="shared" si="7"/>
        <v>43287.4</v>
      </c>
      <c r="AN139" s="74">
        <f t="shared" si="8"/>
        <v>98.627022100706313</v>
      </c>
      <c r="AO139" s="26" t="s">
        <v>49</v>
      </c>
      <c r="AP139" s="10" t="s">
        <v>50</v>
      </c>
      <c r="AQ139" s="30" t="s">
        <v>48</v>
      </c>
    </row>
    <row r="140" spans="1:43" x14ac:dyDescent="0.2">
      <c r="A140" s="22" t="s">
        <v>163</v>
      </c>
      <c r="B140" s="10" t="s">
        <v>164</v>
      </c>
      <c r="C140" s="31" t="s">
        <v>55</v>
      </c>
      <c r="D140" s="70">
        <v>8</v>
      </c>
      <c r="E140" s="40">
        <v>50</v>
      </c>
      <c r="F140" s="11">
        <v>16</v>
      </c>
      <c r="G140" s="23">
        <v>50</v>
      </c>
      <c r="H140" s="11">
        <v>8</v>
      </c>
      <c r="I140" s="23">
        <v>100</v>
      </c>
      <c r="J140" s="11"/>
      <c r="K140" s="23"/>
      <c r="L140" s="11">
        <v>8</v>
      </c>
      <c r="M140" s="23">
        <v>40</v>
      </c>
      <c r="N140" s="11">
        <v>8</v>
      </c>
      <c r="O140" s="23">
        <v>40</v>
      </c>
      <c r="P140" s="11">
        <v>16</v>
      </c>
      <c r="Q140" s="23">
        <v>46</v>
      </c>
      <c r="R140" s="11">
        <v>16</v>
      </c>
      <c r="S140" s="23">
        <v>46</v>
      </c>
      <c r="T140" s="11"/>
      <c r="U140" s="23"/>
      <c r="V140" s="11">
        <v>16</v>
      </c>
      <c r="W140" s="23">
        <v>66</v>
      </c>
      <c r="X140" s="11">
        <v>8</v>
      </c>
      <c r="Y140" s="23">
        <v>10</v>
      </c>
      <c r="Z140" s="11"/>
      <c r="AA140" s="23"/>
      <c r="AB140" s="11"/>
      <c r="AC140" s="23"/>
      <c r="AD140" s="11"/>
      <c r="AE140" s="23"/>
      <c r="AF140" s="11"/>
      <c r="AG140" s="23"/>
      <c r="AH140" s="11"/>
      <c r="AI140" s="23"/>
      <c r="AJ140" s="11"/>
      <c r="AK140" s="23"/>
      <c r="AL140" s="47">
        <f t="shared" si="6"/>
        <v>104</v>
      </c>
      <c r="AM140" s="40">
        <f t="shared" si="7"/>
        <v>5248</v>
      </c>
      <c r="AN140" s="74">
        <f t="shared" si="8"/>
        <v>50.46153846153846</v>
      </c>
      <c r="AO140" s="26" t="s">
        <v>163</v>
      </c>
      <c r="AP140" s="10" t="s">
        <v>164</v>
      </c>
      <c r="AQ140" s="30" t="s">
        <v>55</v>
      </c>
    </row>
    <row r="141" spans="1:43" x14ac:dyDescent="0.2">
      <c r="A141" s="22" t="s">
        <v>51</v>
      </c>
      <c r="B141" s="10" t="s">
        <v>52</v>
      </c>
      <c r="C141" s="31" t="s">
        <v>48</v>
      </c>
      <c r="D141" s="73">
        <v>40.44</v>
      </c>
      <c r="E141" s="40">
        <v>90</v>
      </c>
      <c r="F141" s="11">
        <v>103.52</v>
      </c>
      <c r="G141" s="23">
        <v>50</v>
      </c>
      <c r="H141" s="11">
        <v>36.17</v>
      </c>
      <c r="I141" s="23">
        <v>80</v>
      </c>
      <c r="J141" s="11">
        <v>54.24</v>
      </c>
      <c r="K141" s="23">
        <v>40</v>
      </c>
      <c r="L141" s="11">
        <v>35.4</v>
      </c>
      <c r="M141" s="23">
        <v>40</v>
      </c>
      <c r="N141" s="11">
        <v>46.16</v>
      </c>
      <c r="O141" s="23">
        <v>40</v>
      </c>
      <c r="P141" s="11">
        <v>73.56</v>
      </c>
      <c r="Q141" s="23">
        <v>52</v>
      </c>
      <c r="R141" s="11">
        <v>70.760000000000005</v>
      </c>
      <c r="S141" s="23">
        <v>52</v>
      </c>
      <c r="T141" s="11">
        <v>12.9</v>
      </c>
      <c r="U141" s="23">
        <v>51</v>
      </c>
      <c r="V141" s="11">
        <v>42.71</v>
      </c>
      <c r="W141" s="23">
        <v>56</v>
      </c>
      <c r="X141" s="11">
        <v>27.96</v>
      </c>
      <c r="Y141" s="23">
        <v>50</v>
      </c>
      <c r="Z141" s="11"/>
      <c r="AA141" s="23"/>
      <c r="AB141" s="11"/>
      <c r="AC141" s="23"/>
      <c r="AD141" s="11"/>
      <c r="AE141" s="23"/>
      <c r="AF141" s="11"/>
      <c r="AG141" s="23"/>
      <c r="AH141" s="11"/>
      <c r="AI141" s="23"/>
      <c r="AJ141" s="11"/>
      <c r="AK141" s="23"/>
      <c r="AL141" s="47">
        <f t="shared" si="6"/>
        <v>543.81999999999994</v>
      </c>
      <c r="AM141" s="40">
        <f t="shared" si="7"/>
        <v>29093.5</v>
      </c>
      <c r="AN141" s="74">
        <f t="shared" si="8"/>
        <v>53.498400205950503</v>
      </c>
      <c r="AO141" s="26" t="s">
        <v>51</v>
      </c>
      <c r="AP141" s="10" t="s">
        <v>52</v>
      </c>
      <c r="AQ141" s="30" t="s">
        <v>48</v>
      </c>
    </row>
    <row r="142" spans="1:43" x14ac:dyDescent="0.2">
      <c r="A142" s="22" t="s">
        <v>165</v>
      </c>
      <c r="B142" s="10" t="s">
        <v>166</v>
      </c>
      <c r="C142" s="31" t="s">
        <v>55</v>
      </c>
      <c r="D142" s="70">
        <v>8</v>
      </c>
      <c r="E142" s="40">
        <v>50</v>
      </c>
      <c r="F142" s="11">
        <v>16</v>
      </c>
      <c r="G142" s="23">
        <v>50</v>
      </c>
      <c r="H142" s="11">
        <v>8</v>
      </c>
      <c r="I142" s="23">
        <v>50</v>
      </c>
      <c r="J142" s="11"/>
      <c r="K142" s="23"/>
      <c r="L142" s="11">
        <v>8</v>
      </c>
      <c r="M142" s="23">
        <v>40</v>
      </c>
      <c r="N142" s="11">
        <v>8</v>
      </c>
      <c r="O142" s="23">
        <v>40</v>
      </c>
      <c r="P142" s="11">
        <v>16</v>
      </c>
      <c r="Q142" s="23">
        <v>52</v>
      </c>
      <c r="R142" s="11">
        <v>16</v>
      </c>
      <c r="S142" s="23">
        <v>52</v>
      </c>
      <c r="T142" s="11"/>
      <c r="U142" s="23"/>
      <c r="V142" s="11">
        <v>16</v>
      </c>
      <c r="W142" s="23">
        <v>66</v>
      </c>
      <c r="X142" s="11">
        <v>8</v>
      </c>
      <c r="Y142" s="23">
        <v>10</v>
      </c>
      <c r="Z142" s="11"/>
      <c r="AA142" s="23"/>
      <c r="AB142" s="11"/>
      <c r="AC142" s="23"/>
      <c r="AD142" s="11"/>
      <c r="AE142" s="23"/>
      <c r="AF142" s="11"/>
      <c r="AG142" s="23"/>
      <c r="AH142" s="11"/>
      <c r="AI142" s="23"/>
      <c r="AJ142" s="11"/>
      <c r="AK142" s="23"/>
      <c r="AL142" s="47">
        <f t="shared" si="6"/>
        <v>104</v>
      </c>
      <c r="AM142" s="40">
        <f t="shared" si="7"/>
        <v>5040</v>
      </c>
      <c r="AN142" s="74">
        <f t="shared" si="8"/>
        <v>48.46153846153846</v>
      </c>
      <c r="AO142" s="26" t="s">
        <v>165</v>
      </c>
      <c r="AP142" s="10" t="s">
        <v>166</v>
      </c>
      <c r="AQ142" s="30" t="s">
        <v>55</v>
      </c>
    </row>
    <row r="143" spans="1:43" x14ac:dyDescent="0.2">
      <c r="A143" s="22" t="s">
        <v>53</v>
      </c>
      <c r="B143" s="10" t="s">
        <v>54</v>
      </c>
      <c r="C143" s="31" t="s">
        <v>55</v>
      </c>
      <c r="D143" s="70">
        <v>1</v>
      </c>
      <c r="E143" s="40">
        <v>2500</v>
      </c>
      <c r="F143" s="11">
        <v>2</v>
      </c>
      <c r="G143" s="23">
        <v>2500</v>
      </c>
      <c r="H143" s="11">
        <v>1</v>
      </c>
      <c r="I143" s="23">
        <v>2500</v>
      </c>
      <c r="J143" s="11">
        <v>2</v>
      </c>
      <c r="K143" s="23">
        <v>1500</v>
      </c>
      <c r="L143" s="11">
        <v>1</v>
      </c>
      <c r="M143" s="23">
        <v>1500</v>
      </c>
      <c r="N143" s="11">
        <v>1</v>
      </c>
      <c r="O143" s="23">
        <v>1500</v>
      </c>
      <c r="P143" s="11">
        <v>2</v>
      </c>
      <c r="Q143" s="23">
        <v>1700</v>
      </c>
      <c r="R143" s="11">
        <v>2</v>
      </c>
      <c r="S143" s="23">
        <v>1700</v>
      </c>
      <c r="T143" s="11">
        <v>2</v>
      </c>
      <c r="U143" s="23">
        <v>1700</v>
      </c>
      <c r="V143" s="11">
        <v>2</v>
      </c>
      <c r="W143" s="23">
        <v>1900</v>
      </c>
      <c r="X143" s="11">
        <v>2</v>
      </c>
      <c r="Y143" s="23">
        <v>1500</v>
      </c>
      <c r="Z143" s="11"/>
      <c r="AA143" s="23"/>
      <c r="AB143" s="11"/>
      <c r="AC143" s="23"/>
      <c r="AD143" s="11"/>
      <c r="AE143" s="23"/>
      <c r="AF143" s="11"/>
      <c r="AG143" s="23"/>
      <c r="AH143" s="11"/>
      <c r="AI143" s="23"/>
      <c r="AJ143" s="11"/>
      <c r="AK143" s="23"/>
      <c r="AL143" s="47">
        <f t="shared" si="6"/>
        <v>18</v>
      </c>
      <c r="AM143" s="40">
        <f t="shared" si="7"/>
        <v>33000</v>
      </c>
      <c r="AN143" s="74">
        <f t="shared" si="8"/>
        <v>1833.3333333333333</v>
      </c>
      <c r="AO143" s="26" t="s">
        <v>53</v>
      </c>
      <c r="AP143" s="10" t="s">
        <v>54</v>
      </c>
      <c r="AQ143" s="30" t="s">
        <v>55</v>
      </c>
    </row>
    <row r="144" spans="1:43" x14ac:dyDescent="0.2">
      <c r="A144" s="22" t="s">
        <v>56</v>
      </c>
      <c r="B144" s="10" t="s">
        <v>57</v>
      </c>
      <c r="C144" s="31" t="s">
        <v>55</v>
      </c>
      <c r="D144" s="70"/>
      <c r="E144" s="40"/>
      <c r="F144" s="11"/>
      <c r="G144" s="23"/>
      <c r="H144" s="11"/>
      <c r="I144" s="23"/>
      <c r="J144" s="11">
        <v>1</v>
      </c>
      <c r="K144" s="23">
        <v>8000</v>
      </c>
      <c r="L144" s="11"/>
      <c r="M144" s="23"/>
      <c r="N144" s="11"/>
      <c r="O144" s="23"/>
      <c r="P144" s="11"/>
      <c r="Q144" s="23"/>
      <c r="R144" s="11"/>
      <c r="S144" s="23"/>
      <c r="T144" s="11">
        <v>1</v>
      </c>
      <c r="U144" s="23">
        <v>3400</v>
      </c>
      <c r="V144" s="11"/>
      <c r="W144" s="23"/>
      <c r="X144" s="11"/>
      <c r="Y144" s="23"/>
      <c r="Z144" s="11"/>
      <c r="AA144" s="23"/>
      <c r="AB144" s="11"/>
      <c r="AC144" s="23"/>
      <c r="AD144" s="11"/>
      <c r="AE144" s="23"/>
      <c r="AF144" s="11"/>
      <c r="AG144" s="23"/>
      <c r="AH144" s="11"/>
      <c r="AI144" s="23"/>
      <c r="AJ144" s="11"/>
      <c r="AK144" s="23"/>
      <c r="AL144" s="47">
        <f t="shared" si="6"/>
        <v>2</v>
      </c>
      <c r="AM144" s="40">
        <f t="shared" si="7"/>
        <v>11400</v>
      </c>
      <c r="AN144" s="74">
        <f t="shared" si="8"/>
        <v>5700</v>
      </c>
      <c r="AO144" s="26" t="s">
        <v>56</v>
      </c>
      <c r="AP144" s="10" t="s">
        <v>57</v>
      </c>
      <c r="AQ144" s="30" t="s">
        <v>55</v>
      </c>
    </row>
    <row r="145" spans="1:43" x14ac:dyDescent="0.2">
      <c r="A145" s="22" t="s">
        <v>58</v>
      </c>
      <c r="B145" s="10" t="s">
        <v>22</v>
      </c>
      <c r="C145" s="31" t="s">
        <v>3</v>
      </c>
      <c r="D145" s="70">
        <v>1</v>
      </c>
      <c r="E145" s="40">
        <v>5500</v>
      </c>
      <c r="F145" s="11">
        <v>1</v>
      </c>
      <c r="G145" s="23">
        <v>5500</v>
      </c>
      <c r="H145" s="11">
        <v>1</v>
      </c>
      <c r="I145" s="23">
        <v>5800</v>
      </c>
      <c r="J145" s="11">
        <v>1</v>
      </c>
      <c r="K145" s="23">
        <v>10000</v>
      </c>
      <c r="L145" s="11">
        <v>1</v>
      </c>
      <c r="M145" s="23">
        <v>5000</v>
      </c>
      <c r="N145" s="11">
        <v>1</v>
      </c>
      <c r="O145" s="23">
        <v>6000</v>
      </c>
      <c r="P145" s="11">
        <v>1</v>
      </c>
      <c r="Q145" s="23">
        <v>4200</v>
      </c>
      <c r="R145" s="11">
        <v>1</v>
      </c>
      <c r="S145" s="23">
        <v>4200</v>
      </c>
      <c r="T145" s="11">
        <v>1</v>
      </c>
      <c r="U145" s="23">
        <v>8000</v>
      </c>
      <c r="V145" s="11">
        <v>1</v>
      </c>
      <c r="W145" s="23">
        <v>6050</v>
      </c>
      <c r="X145" s="11">
        <v>1</v>
      </c>
      <c r="Y145" s="23">
        <v>6000</v>
      </c>
      <c r="Z145" s="11">
        <v>1</v>
      </c>
      <c r="AA145" s="23">
        <v>12000</v>
      </c>
      <c r="AB145" s="11">
        <v>1</v>
      </c>
      <c r="AC145" s="23">
        <v>12000</v>
      </c>
      <c r="AD145" s="11">
        <v>1</v>
      </c>
      <c r="AE145" s="23">
        <v>20800</v>
      </c>
      <c r="AF145" s="11"/>
      <c r="AG145" s="23"/>
      <c r="AH145" s="11"/>
      <c r="AI145" s="23"/>
      <c r="AJ145" s="11"/>
      <c r="AK145" s="23"/>
      <c r="AL145" s="47">
        <f t="shared" si="6"/>
        <v>14</v>
      </c>
      <c r="AM145" s="40">
        <f t="shared" si="7"/>
        <v>111050</v>
      </c>
      <c r="AN145" s="74">
        <f t="shared" si="8"/>
        <v>7932.1428571428569</v>
      </c>
      <c r="AO145" s="26" t="s">
        <v>58</v>
      </c>
      <c r="AP145" s="10" t="s">
        <v>22</v>
      </c>
      <c r="AQ145" s="30" t="s">
        <v>3</v>
      </c>
    </row>
    <row r="146" spans="1:43" x14ac:dyDescent="0.2">
      <c r="A146" s="31" t="s">
        <v>59</v>
      </c>
      <c r="B146" s="10" t="s">
        <v>60</v>
      </c>
      <c r="C146" s="31" t="s">
        <v>61</v>
      </c>
      <c r="D146" s="70"/>
      <c r="E146" s="40"/>
      <c r="F146" s="11"/>
      <c r="G146" s="40"/>
      <c r="H146" s="11"/>
      <c r="I146" s="40"/>
      <c r="J146" s="11"/>
      <c r="K146" s="40"/>
      <c r="L146" s="11"/>
      <c r="M146" s="40"/>
      <c r="N146" s="11"/>
      <c r="O146" s="40"/>
      <c r="P146" s="11"/>
      <c r="Q146" s="40"/>
      <c r="R146" s="11">
        <v>20</v>
      </c>
      <c r="S146" s="40">
        <v>280</v>
      </c>
      <c r="T146" s="11">
        <v>5</v>
      </c>
      <c r="U146" s="40">
        <v>280</v>
      </c>
      <c r="V146" s="11"/>
      <c r="W146" s="40"/>
      <c r="X146" s="11"/>
      <c r="Y146" s="40"/>
      <c r="Z146" s="11"/>
      <c r="AA146" s="40"/>
      <c r="AB146" s="11"/>
      <c r="AC146" s="40"/>
      <c r="AD146" s="11"/>
      <c r="AE146" s="40"/>
      <c r="AF146" s="11"/>
      <c r="AG146" s="40"/>
      <c r="AH146" s="11"/>
      <c r="AI146" s="40"/>
      <c r="AJ146" s="11"/>
      <c r="AK146" s="40"/>
      <c r="AL146" s="47">
        <f t="shared" si="6"/>
        <v>25</v>
      </c>
      <c r="AM146" s="40">
        <f t="shared" si="7"/>
        <v>7000</v>
      </c>
      <c r="AN146" s="74">
        <f t="shared" si="8"/>
        <v>280</v>
      </c>
      <c r="AO146" s="30" t="s">
        <v>59</v>
      </c>
      <c r="AP146" s="10" t="s">
        <v>60</v>
      </c>
      <c r="AQ146" s="30" t="s">
        <v>61</v>
      </c>
    </row>
    <row r="147" spans="1:43" x14ac:dyDescent="0.2">
      <c r="A147" s="31" t="s">
        <v>121</v>
      </c>
      <c r="B147" s="10" t="s">
        <v>147</v>
      </c>
      <c r="C147" s="31" t="s">
        <v>26</v>
      </c>
      <c r="D147" s="70"/>
      <c r="E147" s="23"/>
      <c r="F147" s="70"/>
      <c r="G147" s="40"/>
      <c r="H147" s="11"/>
      <c r="I147" s="40"/>
      <c r="J147" s="11"/>
      <c r="K147" s="40"/>
      <c r="L147" s="11"/>
      <c r="M147" s="23"/>
      <c r="N147" s="11"/>
      <c r="O147" s="23"/>
      <c r="P147" s="33"/>
      <c r="Q147" s="40"/>
      <c r="R147" s="11"/>
      <c r="S147" s="23"/>
      <c r="T147" s="11"/>
      <c r="U147" s="23"/>
      <c r="V147" s="11"/>
      <c r="W147" s="23"/>
      <c r="X147" s="11"/>
      <c r="Y147" s="23"/>
      <c r="Z147" s="11"/>
      <c r="AA147" s="23"/>
      <c r="AB147" s="11"/>
      <c r="AC147" s="23"/>
      <c r="AD147" s="11"/>
      <c r="AE147" s="23"/>
      <c r="AF147" s="11"/>
      <c r="AG147" s="23"/>
      <c r="AH147" s="11"/>
      <c r="AI147" s="23"/>
      <c r="AJ147" s="33"/>
      <c r="AK147" s="40"/>
      <c r="AL147" s="47">
        <f t="shared" si="6"/>
        <v>0</v>
      </c>
      <c r="AM147" s="40">
        <f t="shared" si="7"/>
        <v>0</v>
      </c>
      <c r="AN147" s="74" t="str">
        <f t="shared" si="8"/>
        <v>--</v>
      </c>
      <c r="AO147" s="30" t="s">
        <v>121</v>
      </c>
      <c r="AP147" s="10" t="s">
        <v>147</v>
      </c>
      <c r="AQ147" s="30" t="s">
        <v>26</v>
      </c>
    </row>
    <row r="148" spans="1:43" x14ac:dyDescent="0.2">
      <c r="A148" s="31" t="s">
        <v>122</v>
      </c>
      <c r="B148" s="10" t="s">
        <v>123</v>
      </c>
      <c r="C148" s="31" t="s">
        <v>55</v>
      </c>
      <c r="D148" s="70"/>
      <c r="E148" s="23"/>
      <c r="F148" s="70"/>
      <c r="G148" s="40"/>
      <c r="H148" s="11"/>
      <c r="I148" s="40"/>
      <c r="J148" s="11"/>
      <c r="K148" s="40"/>
      <c r="L148" s="11"/>
      <c r="M148" s="23"/>
      <c r="N148" s="11"/>
      <c r="O148" s="23"/>
      <c r="P148" s="33"/>
      <c r="Q148" s="40"/>
      <c r="R148" s="11"/>
      <c r="S148" s="23"/>
      <c r="T148" s="11"/>
      <c r="U148" s="23"/>
      <c r="V148" s="11"/>
      <c r="W148" s="23"/>
      <c r="X148" s="11"/>
      <c r="Y148" s="23"/>
      <c r="Z148" s="11"/>
      <c r="AA148" s="23"/>
      <c r="AB148" s="11"/>
      <c r="AC148" s="23"/>
      <c r="AD148" s="11"/>
      <c r="AE148" s="23"/>
      <c r="AF148" s="11"/>
      <c r="AG148" s="23"/>
      <c r="AH148" s="11"/>
      <c r="AI148" s="23"/>
      <c r="AJ148" s="33"/>
      <c r="AK148" s="40"/>
      <c r="AL148" s="47">
        <f t="shared" si="6"/>
        <v>0</v>
      </c>
      <c r="AM148" s="40">
        <f t="shared" si="7"/>
        <v>0</v>
      </c>
      <c r="AN148" s="74" t="str">
        <f t="shared" si="8"/>
        <v>--</v>
      </c>
      <c r="AO148" s="30" t="s">
        <v>122</v>
      </c>
      <c r="AP148" s="10" t="s">
        <v>123</v>
      </c>
      <c r="AQ148" s="30" t="s">
        <v>55</v>
      </c>
    </row>
    <row r="149" spans="1:43" x14ac:dyDescent="0.2">
      <c r="A149" s="31" t="s">
        <v>309</v>
      </c>
      <c r="B149" s="10" t="s">
        <v>310</v>
      </c>
      <c r="C149" s="31" t="s">
        <v>26</v>
      </c>
      <c r="D149" s="70"/>
      <c r="E149" s="23"/>
      <c r="F149" s="70"/>
      <c r="G149" s="40"/>
      <c r="H149" s="11"/>
      <c r="I149" s="23"/>
      <c r="J149" s="33"/>
      <c r="K149" s="40"/>
      <c r="L149" s="11"/>
      <c r="M149" s="23"/>
      <c r="N149" s="11"/>
      <c r="O149" s="23"/>
      <c r="P149" s="33"/>
      <c r="Q149" s="40"/>
      <c r="R149" s="11"/>
      <c r="S149" s="23"/>
      <c r="T149" s="11"/>
      <c r="U149" s="23"/>
      <c r="V149" s="11"/>
      <c r="W149" s="23"/>
      <c r="X149" s="11"/>
      <c r="Y149" s="23"/>
      <c r="Z149" s="11"/>
      <c r="AA149" s="23"/>
      <c r="AB149" s="11"/>
      <c r="AC149" s="23"/>
      <c r="AD149" s="11"/>
      <c r="AE149" s="23"/>
      <c r="AF149" s="11"/>
      <c r="AG149" s="23"/>
      <c r="AH149" s="11"/>
      <c r="AI149" s="23"/>
      <c r="AJ149" s="33"/>
      <c r="AK149" s="40"/>
      <c r="AL149" s="47">
        <f t="shared" si="6"/>
        <v>0</v>
      </c>
      <c r="AM149" s="40">
        <f t="shared" si="7"/>
        <v>0</v>
      </c>
      <c r="AN149" s="74" t="str">
        <f t="shared" si="8"/>
        <v>--</v>
      </c>
      <c r="AO149" s="30"/>
      <c r="AP149" s="10" t="s">
        <v>310</v>
      </c>
      <c r="AQ149" s="30"/>
    </row>
    <row r="150" spans="1:43" x14ac:dyDescent="0.2">
      <c r="A150" s="31" t="s">
        <v>119</v>
      </c>
      <c r="B150" s="10" t="s">
        <v>120</v>
      </c>
      <c r="C150" s="31" t="s">
        <v>55</v>
      </c>
      <c r="D150" s="70"/>
      <c r="E150" s="23"/>
      <c r="F150" s="70"/>
      <c r="G150" s="40"/>
      <c r="H150" s="11"/>
      <c r="I150" s="23"/>
      <c r="J150" s="33"/>
      <c r="K150" s="40"/>
      <c r="L150" s="11"/>
      <c r="M150" s="23"/>
      <c r="N150" s="11"/>
      <c r="O150" s="23"/>
      <c r="P150" s="11"/>
      <c r="Q150" s="23"/>
      <c r="R150" s="11"/>
      <c r="S150" s="23"/>
      <c r="T150" s="11"/>
      <c r="U150" s="23"/>
      <c r="V150" s="11"/>
      <c r="W150" s="23"/>
      <c r="X150" s="11"/>
      <c r="Y150" s="23"/>
      <c r="Z150" s="11"/>
      <c r="AA150" s="23"/>
      <c r="AB150" s="11"/>
      <c r="AC150" s="23"/>
      <c r="AD150" s="11"/>
      <c r="AE150" s="23"/>
      <c r="AF150" s="11"/>
      <c r="AG150" s="23"/>
      <c r="AH150" s="11"/>
      <c r="AI150" s="23"/>
      <c r="AJ150" s="33"/>
      <c r="AK150" s="40"/>
      <c r="AL150" s="47">
        <f t="shared" si="6"/>
        <v>0</v>
      </c>
      <c r="AM150" s="40">
        <f t="shared" si="7"/>
        <v>0</v>
      </c>
      <c r="AN150" s="74" t="str">
        <f t="shared" si="8"/>
        <v>--</v>
      </c>
      <c r="AO150" s="30" t="s">
        <v>119</v>
      </c>
      <c r="AP150" s="10" t="s">
        <v>120</v>
      </c>
      <c r="AQ150" s="30" t="s">
        <v>55</v>
      </c>
    </row>
    <row r="151" spans="1:43" x14ac:dyDescent="0.2">
      <c r="A151" s="31" t="s">
        <v>220</v>
      </c>
      <c r="B151" s="10" t="s">
        <v>9</v>
      </c>
      <c r="C151" s="31" t="s">
        <v>3</v>
      </c>
      <c r="D151" s="70"/>
      <c r="E151" s="23"/>
      <c r="F151" s="70"/>
      <c r="G151" s="23"/>
      <c r="H151" s="11"/>
      <c r="I151" s="23"/>
      <c r="J151" s="11"/>
      <c r="K151" s="23"/>
      <c r="L151" s="11"/>
      <c r="M151" s="23"/>
      <c r="N151" s="11"/>
      <c r="O151" s="23"/>
      <c r="P151" s="11"/>
      <c r="Q151" s="23"/>
      <c r="R151" s="11"/>
      <c r="S151" s="23"/>
      <c r="T151" s="11"/>
      <c r="U151" s="23"/>
      <c r="V151" s="11"/>
      <c r="W151" s="23"/>
      <c r="X151" s="11"/>
      <c r="Y151" s="23"/>
      <c r="Z151" s="11"/>
      <c r="AA151" s="23"/>
      <c r="AB151" s="11"/>
      <c r="AC151" s="23"/>
      <c r="AD151" s="11"/>
      <c r="AE151" s="23"/>
      <c r="AF151" s="11"/>
      <c r="AG151" s="23"/>
      <c r="AH151" s="11"/>
      <c r="AI151" s="23"/>
      <c r="AJ151" s="33"/>
      <c r="AK151" s="40"/>
      <c r="AL151" s="47">
        <f t="shared" si="6"/>
        <v>0</v>
      </c>
      <c r="AM151" s="40">
        <f t="shared" si="7"/>
        <v>0</v>
      </c>
      <c r="AN151" s="74" t="str">
        <f t="shared" si="8"/>
        <v>--</v>
      </c>
      <c r="AO151" s="30"/>
      <c r="AP151" s="10" t="s">
        <v>9</v>
      </c>
      <c r="AQ151" s="30"/>
    </row>
    <row r="152" spans="1:43" x14ac:dyDescent="0.2">
      <c r="A152" s="31" t="s">
        <v>238</v>
      </c>
      <c r="B152" s="10" t="s">
        <v>239</v>
      </c>
      <c r="C152" s="31" t="s">
        <v>240</v>
      </c>
      <c r="D152" s="70"/>
      <c r="E152" s="23"/>
      <c r="F152" s="70"/>
      <c r="G152" s="23"/>
      <c r="H152" s="11"/>
      <c r="I152" s="23"/>
      <c r="J152" s="11"/>
      <c r="K152" s="23"/>
      <c r="L152" s="11"/>
      <c r="M152" s="23"/>
      <c r="N152" s="11"/>
      <c r="O152" s="23"/>
      <c r="P152" s="11"/>
      <c r="Q152" s="23"/>
      <c r="R152" s="11"/>
      <c r="S152" s="23"/>
      <c r="T152" s="11"/>
      <c r="U152" s="23"/>
      <c r="V152" s="11"/>
      <c r="W152" s="23"/>
      <c r="X152" s="11"/>
      <c r="Y152" s="23"/>
      <c r="Z152" s="11"/>
      <c r="AA152" s="23"/>
      <c r="AB152" s="11"/>
      <c r="AC152" s="23"/>
      <c r="AD152" s="11"/>
      <c r="AE152" s="23"/>
      <c r="AF152" s="11"/>
      <c r="AG152" s="23"/>
      <c r="AH152" s="11"/>
      <c r="AI152" s="23"/>
      <c r="AJ152" s="33"/>
      <c r="AK152" s="40"/>
      <c r="AL152" s="47">
        <f t="shared" si="6"/>
        <v>0</v>
      </c>
      <c r="AM152" s="40">
        <f t="shared" si="7"/>
        <v>0</v>
      </c>
      <c r="AN152" s="74" t="str">
        <f t="shared" si="8"/>
        <v>--</v>
      </c>
      <c r="AO152" s="30"/>
      <c r="AP152" s="10" t="s">
        <v>239</v>
      </c>
      <c r="AQ152" s="30"/>
    </row>
    <row r="153" spans="1:43" x14ac:dyDescent="0.2">
      <c r="A153" s="31" t="s">
        <v>62</v>
      </c>
      <c r="B153" s="10" t="s">
        <v>63</v>
      </c>
      <c r="C153" s="31" t="s">
        <v>27</v>
      </c>
      <c r="D153" s="70">
        <v>1200</v>
      </c>
      <c r="E153" s="23">
        <v>2.2799999999999998</v>
      </c>
      <c r="F153" s="70">
        <v>2000</v>
      </c>
      <c r="G153" s="23">
        <v>2.2799999999999998</v>
      </c>
      <c r="H153" s="11">
        <v>1000</v>
      </c>
      <c r="I153" s="23">
        <v>2</v>
      </c>
      <c r="J153" s="11">
        <v>600</v>
      </c>
      <c r="K153" s="23">
        <v>2.2000000000000002</v>
      </c>
      <c r="L153" s="11">
        <v>1000</v>
      </c>
      <c r="M153" s="23">
        <v>2.2000000000000002</v>
      </c>
      <c r="N153" s="11">
        <v>1000</v>
      </c>
      <c r="O153" s="23">
        <v>2.2000000000000002</v>
      </c>
      <c r="P153" s="11">
        <v>1200</v>
      </c>
      <c r="Q153" s="23">
        <v>1.7</v>
      </c>
      <c r="R153" s="11">
        <v>1200</v>
      </c>
      <c r="S153" s="23">
        <v>1.7</v>
      </c>
      <c r="T153" s="11">
        <v>400</v>
      </c>
      <c r="U153" s="23">
        <v>2.1</v>
      </c>
      <c r="V153" s="11">
        <v>600</v>
      </c>
      <c r="W153" s="23">
        <v>1.7</v>
      </c>
      <c r="X153" s="11">
        <v>300</v>
      </c>
      <c r="Y153" s="23">
        <v>2.5</v>
      </c>
      <c r="Z153" s="11">
        <v>150</v>
      </c>
      <c r="AA153" s="23">
        <v>3.5</v>
      </c>
      <c r="AB153" s="11">
        <v>150</v>
      </c>
      <c r="AC153" s="23">
        <v>3.5</v>
      </c>
      <c r="AD153" s="11">
        <v>150</v>
      </c>
      <c r="AE153" s="23">
        <v>5.75</v>
      </c>
      <c r="AF153" s="11"/>
      <c r="AG153" s="23"/>
      <c r="AH153" s="11"/>
      <c r="AI153" s="23"/>
      <c r="AJ153" s="33"/>
      <c r="AK153" s="40"/>
      <c r="AL153" s="47">
        <f t="shared" si="6"/>
        <v>10950</v>
      </c>
      <c r="AM153" s="40">
        <f t="shared" si="7"/>
        <v>23618.5</v>
      </c>
      <c r="AN153" s="74">
        <f t="shared" si="8"/>
        <v>2.1569406392694064</v>
      </c>
      <c r="AO153" s="30" t="s">
        <v>62</v>
      </c>
      <c r="AP153" s="10" t="s">
        <v>63</v>
      </c>
      <c r="AQ153" s="30" t="s">
        <v>27</v>
      </c>
    </row>
    <row r="154" spans="1:43" ht="13.5" thickBot="1" x14ac:dyDescent="0.25">
      <c r="A154" s="82" t="s">
        <v>124</v>
      </c>
      <c r="B154" s="89" t="s">
        <v>396</v>
      </c>
      <c r="C154" s="82" t="s">
        <v>27</v>
      </c>
      <c r="D154" s="71"/>
      <c r="E154" s="43"/>
      <c r="F154" s="71"/>
      <c r="G154" s="43"/>
      <c r="H154" s="83"/>
      <c r="I154" s="43"/>
      <c r="J154" s="83"/>
      <c r="K154" s="43"/>
      <c r="L154" s="83"/>
      <c r="M154" s="43"/>
      <c r="N154" s="83"/>
      <c r="O154" s="43"/>
      <c r="P154" s="83"/>
      <c r="Q154" s="43"/>
      <c r="R154" s="83"/>
      <c r="S154" s="43"/>
      <c r="T154" s="83"/>
      <c r="U154" s="43"/>
      <c r="V154" s="83"/>
      <c r="W154" s="43"/>
      <c r="X154" s="83"/>
      <c r="Y154" s="43"/>
      <c r="Z154" s="83"/>
      <c r="AA154" s="43"/>
      <c r="AB154" s="83"/>
      <c r="AC154" s="43"/>
      <c r="AD154" s="83"/>
      <c r="AE154" s="43"/>
      <c r="AF154" s="83"/>
      <c r="AG154" s="43"/>
      <c r="AH154" s="83"/>
      <c r="AI154" s="43"/>
      <c r="AJ154" s="84"/>
      <c r="AK154" s="79"/>
      <c r="AL154" s="78">
        <f t="shared" si="6"/>
        <v>0</v>
      </c>
      <c r="AM154" s="79">
        <f t="shared" si="7"/>
        <v>0</v>
      </c>
      <c r="AN154" s="80" t="str">
        <f t="shared" si="8"/>
        <v>--</v>
      </c>
      <c r="AO154" s="81" t="s">
        <v>124</v>
      </c>
      <c r="AP154" s="89" t="s">
        <v>396</v>
      </c>
      <c r="AQ154" s="30" t="s">
        <v>27</v>
      </c>
    </row>
    <row r="155" spans="1:43" x14ac:dyDescent="0.2">
      <c r="D155" s="46"/>
      <c r="E155" s="46"/>
      <c r="G155" s="46"/>
      <c r="I155" s="46"/>
      <c r="K155" s="46"/>
      <c r="M155" s="46"/>
      <c r="O155" s="46"/>
      <c r="Q155" s="46"/>
      <c r="S155" s="46"/>
      <c r="U155" s="46"/>
      <c r="W155" s="46"/>
      <c r="Y155" s="46"/>
      <c r="AA155" s="46"/>
      <c r="AC155" s="46"/>
      <c r="AE155" s="46"/>
      <c r="AG155" s="46"/>
      <c r="AI155" s="46"/>
      <c r="AK155" s="46"/>
    </row>
    <row r="156" spans="1:43" x14ac:dyDescent="0.2">
      <c r="D156" s="46"/>
      <c r="E156" s="46"/>
      <c r="G156" s="46"/>
      <c r="I156" s="46"/>
      <c r="K156" s="46"/>
      <c r="M156" s="46"/>
      <c r="O156" s="46"/>
      <c r="Q156" s="77"/>
      <c r="S156" s="77"/>
      <c r="U156" s="46"/>
      <c r="W156" s="46"/>
      <c r="Y156" s="46"/>
      <c r="AA156" s="46"/>
      <c r="AC156" s="46"/>
      <c r="AE156" s="46"/>
      <c r="AG156" s="46"/>
      <c r="AI156" s="46"/>
      <c r="AK156" s="46"/>
    </row>
    <row r="157" spans="1:43" x14ac:dyDescent="0.2">
      <c r="D157" s="46"/>
      <c r="E157" s="46"/>
      <c r="G157" s="46"/>
      <c r="I157" s="46"/>
      <c r="K157" s="46"/>
      <c r="M157" s="46"/>
      <c r="O157" s="46"/>
      <c r="Q157" s="46"/>
      <c r="S157" s="46"/>
      <c r="U157" s="46"/>
      <c r="W157" s="46"/>
      <c r="Y157" s="46"/>
      <c r="AA157" s="46"/>
      <c r="AC157" s="46"/>
      <c r="AE157" s="46"/>
      <c r="AG157" s="46"/>
      <c r="AI157" s="46"/>
      <c r="AK157" s="46"/>
    </row>
    <row r="158" spans="1:43" x14ac:dyDescent="0.2">
      <c r="D158" s="46"/>
      <c r="E158" s="46"/>
      <c r="G158" s="46"/>
      <c r="I158" s="46"/>
      <c r="K158" s="46"/>
      <c r="M158" s="46"/>
      <c r="O158" s="46"/>
      <c r="Q158" s="46"/>
      <c r="S158" s="46"/>
      <c r="U158" s="46"/>
      <c r="W158" s="46"/>
      <c r="Y158" s="46"/>
      <c r="AA158" s="46"/>
      <c r="AC158" s="46"/>
      <c r="AE158" s="46"/>
      <c r="AG158" s="46"/>
      <c r="AI158" s="46"/>
      <c r="AK158" s="46"/>
    </row>
    <row r="159" spans="1:43" x14ac:dyDescent="0.2">
      <c r="D159" s="46"/>
      <c r="E159" s="46"/>
      <c r="G159" s="46"/>
      <c r="I159" s="46"/>
      <c r="K159" s="46"/>
      <c r="M159" s="46"/>
      <c r="O159" s="46"/>
      <c r="Q159" s="46"/>
      <c r="S159" s="46"/>
      <c r="U159" s="46"/>
      <c r="W159" s="46"/>
      <c r="Y159" s="46"/>
      <c r="AA159" s="46"/>
      <c r="AC159" s="46"/>
      <c r="AE159" s="46"/>
      <c r="AG159" s="46"/>
      <c r="AI159" s="46"/>
      <c r="AK159" s="46"/>
    </row>
    <row r="160" spans="1:43" x14ac:dyDescent="0.2">
      <c r="D160" s="46"/>
      <c r="E160" s="46"/>
      <c r="G160" s="46"/>
      <c r="I160" s="46"/>
      <c r="K160" s="46"/>
      <c r="M160" s="46"/>
      <c r="O160" s="46"/>
      <c r="Q160" s="46"/>
      <c r="S160" s="46"/>
      <c r="U160" s="46"/>
      <c r="W160" s="46"/>
      <c r="Y160" s="46"/>
      <c r="AA160" s="46"/>
      <c r="AC160" s="46"/>
      <c r="AE160" s="46"/>
      <c r="AG160" s="46"/>
      <c r="AI160" s="46"/>
      <c r="AK160" s="46"/>
    </row>
    <row r="161" spans="4:37" x14ac:dyDescent="0.2">
      <c r="D161" s="46"/>
      <c r="E161" s="46"/>
      <c r="G161" s="46"/>
      <c r="I161" s="46"/>
      <c r="K161" s="46"/>
      <c r="M161" s="46"/>
      <c r="O161" s="46"/>
      <c r="Q161" s="46"/>
      <c r="S161" s="46"/>
      <c r="U161" s="46"/>
      <c r="W161" s="46"/>
      <c r="Y161" s="46"/>
      <c r="AA161" s="46"/>
      <c r="AC161" s="46"/>
      <c r="AE161" s="46"/>
      <c r="AG161" s="46"/>
      <c r="AI161" s="46"/>
      <c r="AK161" s="46"/>
    </row>
    <row r="162" spans="4:37" x14ac:dyDescent="0.2">
      <c r="D162" s="46"/>
      <c r="E162" s="46"/>
      <c r="G162" s="46"/>
      <c r="I162" s="46"/>
      <c r="K162" s="46"/>
      <c r="M162" s="46"/>
      <c r="O162" s="46"/>
      <c r="Q162" s="46"/>
      <c r="S162" s="46"/>
      <c r="U162" s="46"/>
      <c r="W162" s="46"/>
      <c r="Y162" s="46"/>
      <c r="AA162" s="46"/>
      <c r="AC162" s="46"/>
      <c r="AE162" s="46"/>
      <c r="AG162" s="46"/>
      <c r="AI162" s="46"/>
      <c r="AK162" s="46"/>
    </row>
    <row r="163" spans="4:37" x14ac:dyDescent="0.2">
      <c r="D163" s="46"/>
      <c r="E163" s="46"/>
      <c r="G163" s="46"/>
      <c r="I163" s="46"/>
      <c r="K163" s="46"/>
      <c r="M163" s="46"/>
      <c r="O163" s="46"/>
      <c r="Q163" s="46"/>
      <c r="S163" s="46"/>
      <c r="U163" s="46"/>
      <c r="W163" s="46"/>
      <c r="Y163" s="46"/>
      <c r="AA163" s="46"/>
      <c r="AC163" s="46"/>
      <c r="AE163" s="46"/>
      <c r="AG163" s="46"/>
      <c r="AI163" s="46"/>
      <c r="AK163" s="46"/>
    </row>
    <row r="164" spans="4:37" x14ac:dyDescent="0.2">
      <c r="D164" s="46"/>
      <c r="E164" s="46"/>
      <c r="G164" s="46"/>
      <c r="I164" s="46"/>
      <c r="K164" s="46"/>
      <c r="M164" s="46"/>
      <c r="O164" s="46"/>
      <c r="Q164" s="46"/>
      <c r="S164" s="46"/>
      <c r="U164" s="46"/>
      <c r="W164" s="46"/>
      <c r="Y164" s="46"/>
      <c r="AA164" s="46"/>
      <c r="AC164" s="46"/>
      <c r="AE164" s="46"/>
      <c r="AG164" s="46"/>
      <c r="AI164" s="46"/>
      <c r="AK164" s="46"/>
    </row>
    <row r="165" spans="4:37" x14ac:dyDescent="0.2">
      <c r="D165" s="46"/>
      <c r="E165" s="46"/>
      <c r="G165" s="46"/>
      <c r="I165" s="46"/>
      <c r="K165" s="46"/>
      <c r="M165" s="46"/>
      <c r="O165" s="46"/>
      <c r="Q165" s="46"/>
      <c r="S165" s="46"/>
      <c r="U165" s="46"/>
      <c r="W165" s="46"/>
      <c r="Y165" s="46"/>
      <c r="AA165" s="46"/>
      <c r="AC165" s="46"/>
      <c r="AE165" s="46"/>
      <c r="AG165" s="46"/>
      <c r="AI165" s="46"/>
      <c r="AK165" s="46"/>
    </row>
    <row r="166" spans="4:37" x14ac:dyDescent="0.2">
      <c r="D166" s="46"/>
      <c r="E166" s="46"/>
      <c r="G166" s="46"/>
      <c r="I166" s="46"/>
      <c r="K166" s="46"/>
      <c r="M166" s="46"/>
      <c r="O166" s="46"/>
      <c r="Q166" s="46"/>
      <c r="S166" s="46"/>
      <c r="U166" s="46"/>
      <c r="W166" s="46"/>
      <c r="Y166" s="46"/>
      <c r="AA166" s="46"/>
      <c r="AC166" s="46"/>
      <c r="AE166" s="46"/>
      <c r="AG166" s="46"/>
      <c r="AI166" s="46"/>
      <c r="AK166" s="46"/>
    </row>
    <row r="167" spans="4:37" x14ac:dyDescent="0.2">
      <c r="D167" s="46"/>
      <c r="E167" s="46"/>
      <c r="G167" s="46"/>
      <c r="I167" s="46"/>
      <c r="K167" s="46"/>
      <c r="M167" s="46"/>
      <c r="O167" s="46"/>
      <c r="Q167" s="46"/>
      <c r="S167" s="46"/>
      <c r="U167" s="46"/>
      <c r="W167" s="46"/>
      <c r="Y167" s="46"/>
      <c r="AA167" s="46"/>
      <c r="AC167" s="46"/>
      <c r="AE167" s="46"/>
      <c r="AG167" s="46"/>
      <c r="AI167" s="46"/>
      <c r="AK167" s="46"/>
    </row>
    <row r="168" spans="4:37" x14ac:dyDescent="0.2">
      <c r="D168" s="46"/>
      <c r="E168" s="46"/>
      <c r="G168" s="46"/>
      <c r="I168" s="46"/>
      <c r="K168" s="46"/>
      <c r="M168" s="46"/>
      <c r="O168" s="46"/>
      <c r="Q168" s="46"/>
      <c r="S168" s="46"/>
      <c r="U168" s="46"/>
      <c r="W168" s="46"/>
      <c r="Y168" s="46"/>
      <c r="AA168" s="46"/>
      <c r="AC168" s="46"/>
      <c r="AE168" s="46"/>
      <c r="AG168" s="46"/>
      <c r="AI168" s="46"/>
      <c r="AK168" s="46"/>
    </row>
    <row r="169" spans="4:37" x14ac:dyDescent="0.2">
      <c r="D169" s="46"/>
      <c r="E169" s="46"/>
      <c r="G169" s="46"/>
      <c r="I169" s="46"/>
      <c r="K169" s="46"/>
      <c r="M169" s="46"/>
      <c r="O169" s="46"/>
      <c r="Q169" s="46"/>
      <c r="S169" s="46"/>
      <c r="U169" s="46"/>
      <c r="W169" s="46"/>
      <c r="Y169" s="46"/>
      <c r="AA169" s="46"/>
      <c r="AC169" s="46"/>
      <c r="AE169" s="46"/>
      <c r="AG169" s="46"/>
      <c r="AI169" s="46"/>
      <c r="AK169" s="46"/>
    </row>
    <row r="170" spans="4:37" x14ac:dyDescent="0.2">
      <c r="D170" s="46"/>
      <c r="E170" s="46"/>
      <c r="G170" s="46"/>
      <c r="I170" s="46"/>
      <c r="K170" s="46"/>
      <c r="M170" s="46"/>
      <c r="O170" s="46"/>
      <c r="Q170" s="46"/>
      <c r="S170" s="46"/>
      <c r="U170" s="46"/>
      <c r="W170" s="46"/>
      <c r="Y170" s="46"/>
      <c r="AA170" s="46"/>
      <c r="AC170" s="46"/>
      <c r="AE170" s="46"/>
      <c r="AG170" s="46"/>
      <c r="AI170" s="46"/>
      <c r="AK170" s="46"/>
    </row>
    <row r="171" spans="4:37" x14ac:dyDescent="0.2">
      <c r="D171" s="46"/>
      <c r="E171" s="46"/>
      <c r="G171" s="46"/>
      <c r="I171" s="46"/>
      <c r="K171" s="46"/>
      <c r="M171" s="46"/>
      <c r="O171" s="46"/>
      <c r="Q171" s="46"/>
      <c r="S171" s="46"/>
      <c r="U171" s="46"/>
      <c r="W171" s="46"/>
      <c r="Y171" s="46"/>
      <c r="AA171" s="46"/>
      <c r="AC171" s="46"/>
      <c r="AE171" s="46"/>
      <c r="AG171" s="46"/>
      <c r="AI171" s="46"/>
      <c r="AK171" s="46"/>
    </row>
    <row r="172" spans="4:37" x14ac:dyDescent="0.2">
      <c r="D172" s="46"/>
      <c r="E172" s="46"/>
      <c r="G172" s="46"/>
      <c r="I172" s="46"/>
      <c r="K172" s="46"/>
      <c r="M172" s="46"/>
      <c r="O172" s="46"/>
      <c r="Q172" s="46"/>
      <c r="S172" s="46"/>
      <c r="U172" s="46"/>
      <c r="W172" s="46"/>
      <c r="Y172" s="46"/>
      <c r="AA172" s="46"/>
      <c r="AC172" s="46"/>
      <c r="AE172" s="46"/>
      <c r="AG172" s="46"/>
      <c r="AI172" s="46"/>
      <c r="AK172" s="46"/>
    </row>
    <row r="173" spans="4:37" x14ac:dyDescent="0.2">
      <c r="D173" s="46"/>
      <c r="E173" s="46"/>
      <c r="G173" s="46"/>
      <c r="I173" s="46"/>
      <c r="K173" s="46"/>
      <c r="M173" s="46"/>
      <c r="O173" s="46"/>
      <c r="Q173" s="46"/>
      <c r="S173" s="46"/>
      <c r="U173" s="46"/>
      <c r="W173" s="46"/>
      <c r="Y173" s="46"/>
      <c r="AA173" s="46"/>
      <c r="AC173" s="46"/>
      <c r="AE173" s="46"/>
      <c r="AG173" s="46"/>
      <c r="AI173" s="46"/>
      <c r="AK173" s="46"/>
    </row>
    <row r="174" spans="4:37" x14ac:dyDescent="0.2">
      <c r="D174" s="46"/>
      <c r="E174" s="46"/>
      <c r="G174" s="46"/>
      <c r="I174" s="46"/>
      <c r="K174" s="46"/>
      <c r="M174" s="46"/>
      <c r="O174" s="46"/>
      <c r="Q174" s="46"/>
      <c r="S174" s="46"/>
      <c r="U174" s="46"/>
      <c r="W174" s="46"/>
      <c r="Y174" s="46"/>
      <c r="AA174" s="46"/>
      <c r="AC174" s="46"/>
      <c r="AE174" s="46"/>
      <c r="AG174" s="46"/>
      <c r="AI174" s="46"/>
      <c r="AK174" s="46"/>
    </row>
    <row r="175" spans="4:37" x14ac:dyDescent="0.2">
      <c r="D175" s="46"/>
      <c r="E175" s="46"/>
      <c r="G175" s="46"/>
      <c r="I175" s="46"/>
      <c r="K175" s="46"/>
      <c r="M175" s="46"/>
      <c r="O175" s="46"/>
      <c r="Q175" s="46"/>
      <c r="S175" s="46"/>
      <c r="U175" s="46"/>
      <c r="W175" s="46"/>
      <c r="Y175" s="46"/>
      <c r="AA175" s="46"/>
      <c r="AC175" s="46"/>
      <c r="AE175" s="46"/>
      <c r="AG175" s="46"/>
      <c r="AI175" s="46"/>
      <c r="AK175" s="46"/>
    </row>
    <row r="176" spans="4:37" x14ac:dyDescent="0.2">
      <c r="D176" s="46"/>
      <c r="E176" s="46"/>
      <c r="G176" s="46"/>
      <c r="I176" s="46"/>
      <c r="K176" s="46"/>
      <c r="M176" s="46"/>
      <c r="O176" s="46"/>
      <c r="Q176" s="46"/>
      <c r="S176" s="46"/>
      <c r="U176" s="46"/>
      <c r="W176" s="46"/>
      <c r="Y176" s="46"/>
      <c r="AA176" s="46"/>
      <c r="AC176" s="46"/>
      <c r="AE176" s="46"/>
      <c r="AG176" s="46"/>
      <c r="AI176" s="46"/>
      <c r="AK176" s="46"/>
    </row>
    <row r="177" spans="4:37" x14ac:dyDescent="0.2">
      <c r="D177" s="46"/>
      <c r="E177" s="46"/>
      <c r="G177" s="46"/>
      <c r="I177" s="46"/>
      <c r="K177" s="46"/>
      <c r="M177" s="46"/>
      <c r="O177" s="46"/>
      <c r="Q177" s="46"/>
      <c r="S177" s="46"/>
      <c r="U177" s="46"/>
      <c r="W177" s="46"/>
      <c r="Y177" s="46"/>
      <c r="AA177" s="46"/>
      <c r="AC177" s="46"/>
      <c r="AE177" s="46"/>
      <c r="AG177" s="46"/>
      <c r="AI177" s="46"/>
      <c r="AK177" s="46"/>
    </row>
    <row r="178" spans="4:37" x14ac:dyDescent="0.2">
      <c r="D178" s="46"/>
      <c r="E178" s="46"/>
      <c r="G178" s="46"/>
      <c r="I178" s="46"/>
      <c r="K178" s="46"/>
      <c r="M178" s="46"/>
      <c r="O178" s="46"/>
      <c r="Q178" s="46"/>
      <c r="S178" s="46"/>
      <c r="U178" s="46"/>
      <c r="W178" s="46"/>
      <c r="Y178" s="46"/>
      <c r="AA178" s="46"/>
      <c r="AC178" s="46"/>
      <c r="AE178" s="46"/>
      <c r="AG178" s="46"/>
      <c r="AI178" s="46"/>
      <c r="AK178" s="46"/>
    </row>
    <row r="179" spans="4:37" x14ac:dyDescent="0.2">
      <c r="D179" s="46"/>
      <c r="E179" s="46"/>
      <c r="G179" s="46"/>
      <c r="I179" s="46"/>
      <c r="K179" s="46"/>
      <c r="M179" s="46"/>
      <c r="O179" s="46"/>
      <c r="Q179" s="46"/>
      <c r="S179" s="46"/>
      <c r="U179" s="46"/>
      <c r="W179" s="46"/>
      <c r="Y179" s="46"/>
      <c r="AA179" s="46"/>
      <c r="AC179" s="46"/>
      <c r="AE179" s="46"/>
      <c r="AG179" s="46"/>
      <c r="AI179" s="46"/>
      <c r="AK179" s="46"/>
    </row>
    <row r="180" spans="4:37" x14ac:dyDescent="0.2">
      <c r="D180" s="46"/>
      <c r="E180" s="46"/>
      <c r="G180" s="46"/>
      <c r="I180" s="46"/>
      <c r="K180" s="46"/>
      <c r="M180" s="46"/>
      <c r="O180" s="46"/>
      <c r="Q180" s="46"/>
      <c r="S180" s="46"/>
      <c r="U180" s="46"/>
      <c r="W180" s="46"/>
      <c r="Y180" s="46"/>
      <c r="AA180" s="46"/>
      <c r="AC180" s="46"/>
      <c r="AE180" s="46"/>
      <c r="AG180" s="46"/>
      <c r="AI180" s="46"/>
      <c r="AK180" s="46"/>
    </row>
    <row r="181" spans="4:37" x14ac:dyDescent="0.2">
      <c r="D181" s="46"/>
      <c r="E181" s="46"/>
      <c r="G181" s="46"/>
      <c r="I181" s="46"/>
      <c r="K181" s="46"/>
      <c r="M181" s="46"/>
      <c r="O181" s="46"/>
      <c r="Q181" s="46"/>
      <c r="S181" s="46"/>
      <c r="U181" s="46"/>
      <c r="W181" s="46"/>
      <c r="Y181" s="46"/>
      <c r="AA181" s="46"/>
      <c r="AC181" s="46"/>
      <c r="AE181" s="46"/>
      <c r="AG181" s="46"/>
      <c r="AI181" s="46"/>
      <c r="AK181" s="46"/>
    </row>
    <row r="182" spans="4:37" x14ac:dyDescent="0.2">
      <c r="D182" s="46"/>
      <c r="E182" s="46"/>
      <c r="G182" s="46"/>
      <c r="I182" s="46"/>
      <c r="K182" s="46"/>
      <c r="M182" s="46"/>
      <c r="O182" s="46"/>
      <c r="Q182" s="46"/>
      <c r="S182" s="46"/>
      <c r="U182" s="46"/>
      <c r="W182" s="46"/>
      <c r="Y182" s="46"/>
      <c r="AA182" s="46"/>
      <c r="AC182" s="46"/>
      <c r="AE182" s="46"/>
      <c r="AG182" s="46"/>
      <c r="AI182" s="46"/>
      <c r="AK182" s="46"/>
    </row>
    <row r="183" spans="4:37" x14ac:dyDescent="0.2">
      <c r="D183" s="46"/>
      <c r="E183" s="46"/>
      <c r="G183" s="46"/>
      <c r="I183" s="46"/>
      <c r="K183" s="46"/>
      <c r="M183" s="46"/>
      <c r="O183" s="46"/>
      <c r="Q183" s="46"/>
      <c r="S183" s="46"/>
      <c r="U183" s="46"/>
      <c r="W183" s="46"/>
      <c r="Y183" s="46"/>
      <c r="AA183" s="46"/>
      <c r="AC183" s="46"/>
      <c r="AE183" s="46"/>
      <c r="AG183" s="46"/>
      <c r="AI183" s="46"/>
      <c r="AK183" s="46"/>
    </row>
    <row r="184" spans="4:37" x14ac:dyDescent="0.2">
      <c r="D184" s="46"/>
      <c r="E184" s="46"/>
      <c r="G184" s="46"/>
      <c r="I184" s="46"/>
      <c r="K184" s="46"/>
      <c r="M184" s="46"/>
      <c r="O184" s="46"/>
      <c r="Q184" s="46"/>
      <c r="S184" s="46"/>
      <c r="U184" s="46"/>
      <c r="W184" s="46"/>
      <c r="Y184" s="46"/>
      <c r="AA184" s="46"/>
      <c r="AC184" s="46"/>
      <c r="AE184" s="46"/>
      <c r="AG184" s="46"/>
      <c r="AI184" s="46"/>
      <c r="AK184" s="46"/>
    </row>
    <row r="185" spans="4:37" x14ac:dyDescent="0.2">
      <c r="D185" s="46"/>
      <c r="E185" s="46"/>
      <c r="G185" s="46"/>
      <c r="I185" s="46"/>
      <c r="K185" s="46"/>
      <c r="M185" s="46"/>
      <c r="O185" s="46"/>
      <c r="Q185" s="46"/>
      <c r="S185" s="46"/>
      <c r="U185" s="46"/>
      <c r="W185" s="46"/>
      <c r="Y185" s="46"/>
      <c r="AA185" s="46"/>
      <c r="AC185" s="46"/>
      <c r="AE185" s="46"/>
      <c r="AG185" s="46"/>
      <c r="AI185" s="46"/>
      <c r="AK185" s="46"/>
    </row>
    <row r="186" spans="4:37" x14ac:dyDescent="0.2">
      <c r="D186" s="46"/>
      <c r="E186" s="46"/>
      <c r="G186" s="46"/>
      <c r="I186" s="46"/>
      <c r="K186" s="46"/>
      <c r="M186" s="46"/>
      <c r="O186" s="46"/>
      <c r="Q186" s="46"/>
      <c r="S186" s="46"/>
      <c r="U186" s="46"/>
      <c r="W186" s="46"/>
      <c r="Y186" s="46"/>
      <c r="AA186" s="46"/>
      <c r="AC186" s="46"/>
      <c r="AE186" s="46"/>
      <c r="AG186" s="46"/>
      <c r="AI186" s="46"/>
      <c r="AK186" s="46"/>
    </row>
    <row r="187" spans="4:37" x14ac:dyDescent="0.2">
      <c r="D187" s="46"/>
      <c r="E187" s="46"/>
      <c r="G187" s="46"/>
      <c r="I187" s="46"/>
      <c r="K187" s="46"/>
      <c r="M187" s="46"/>
      <c r="O187" s="46"/>
      <c r="Q187" s="46"/>
      <c r="S187" s="46"/>
      <c r="U187" s="46"/>
      <c r="W187" s="46"/>
      <c r="Y187" s="46"/>
      <c r="AA187" s="46"/>
      <c r="AC187" s="46"/>
      <c r="AE187" s="46"/>
      <c r="AG187" s="46"/>
      <c r="AI187" s="46"/>
      <c r="AK187" s="46"/>
    </row>
    <row r="188" spans="4:37" x14ac:dyDescent="0.2">
      <c r="D188" s="46"/>
      <c r="E188" s="46"/>
      <c r="G188" s="46"/>
      <c r="I188" s="46"/>
      <c r="K188" s="46"/>
      <c r="M188" s="46"/>
      <c r="O188" s="46"/>
      <c r="Q188" s="46"/>
      <c r="S188" s="46"/>
      <c r="U188" s="46"/>
      <c r="W188" s="46"/>
      <c r="Y188" s="46"/>
      <c r="AA188" s="46"/>
      <c r="AC188" s="46"/>
      <c r="AE188" s="46"/>
      <c r="AG188" s="46"/>
      <c r="AI188" s="46"/>
      <c r="AK188" s="46"/>
    </row>
    <row r="189" spans="4:37" x14ac:dyDescent="0.2">
      <c r="D189" s="46"/>
      <c r="E189" s="46"/>
      <c r="G189" s="46"/>
      <c r="I189" s="46"/>
      <c r="K189" s="46"/>
      <c r="M189" s="46"/>
      <c r="O189" s="46"/>
      <c r="Q189" s="46"/>
      <c r="S189" s="46"/>
      <c r="U189" s="46"/>
      <c r="W189" s="46"/>
      <c r="Y189" s="46"/>
      <c r="AA189" s="46"/>
      <c r="AC189" s="46"/>
      <c r="AE189" s="46"/>
      <c r="AG189" s="46"/>
      <c r="AI189" s="46"/>
      <c r="AK189" s="46"/>
    </row>
    <row r="190" spans="4:37" x14ac:dyDescent="0.2">
      <c r="D190" s="46"/>
      <c r="E190" s="46"/>
      <c r="G190" s="46"/>
      <c r="I190" s="46"/>
      <c r="K190" s="46"/>
      <c r="M190" s="46"/>
      <c r="O190" s="46"/>
      <c r="Q190" s="46"/>
      <c r="S190" s="46"/>
      <c r="U190" s="46"/>
      <c r="W190" s="46"/>
      <c r="Y190" s="46"/>
      <c r="AA190" s="46"/>
      <c r="AC190" s="46"/>
      <c r="AE190" s="46"/>
      <c r="AG190" s="46"/>
      <c r="AI190" s="46"/>
      <c r="AK190" s="46"/>
    </row>
    <row r="191" spans="4:37" x14ac:dyDescent="0.2">
      <c r="D191" s="46"/>
      <c r="E191" s="46"/>
      <c r="G191" s="46"/>
      <c r="I191" s="46"/>
      <c r="K191" s="46"/>
      <c r="M191" s="46"/>
      <c r="O191" s="46"/>
      <c r="Q191" s="46"/>
      <c r="S191" s="46"/>
      <c r="U191" s="46"/>
      <c r="W191" s="46"/>
      <c r="Y191" s="46"/>
      <c r="AA191" s="46"/>
      <c r="AC191" s="46"/>
      <c r="AE191" s="46"/>
      <c r="AG191" s="46"/>
      <c r="AI191" s="46"/>
      <c r="AK191" s="46"/>
    </row>
    <row r="192" spans="4:37" x14ac:dyDescent="0.2">
      <c r="D192" s="46"/>
      <c r="E192" s="46"/>
      <c r="G192" s="46"/>
      <c r="I192" s="46"/>
      <c r="K192" s="46"/>
      <c r="M192" s="46"/>
      <c r="O192" s="46"/>
      <c r="Q192" s="46"/>
      <c r="S192" s="46"/>
      <c r="U192" s="46"/>
      <c r="W192" s="46"/>
      <c r="Y192" s="46"/>
      <c r="AA192" s="46"/>
      <c r="AC192" s="46"/>
      <c r="AE192" s="46"/>
      <c r="AG192" s="46"/>
      <c r="AI192" s="46"/>
      <c r="AK192" s="46"/>
    </row>
    <row r="193" spans="4:37" x14ac:dyDescent="0.2">
      <c r="D193" s="46"/>
      <c r="E193" s="46"/>
      <c r="G193" s="46"/>
      <c r="I193" s="46"/>
      <c r="K193" s="46"/>
      <c r="M193" s="46"/>
      <c r="O193" s="46"/>
      <c r="Q193" s="46"/>
      <c r="S193" s="46"/>
      <c r="U193" s="46"/>
      <c r="W193" s="46"/>
      <c r="Y193" s="46"/>
      <c r="AA193" s="46"/>
      <c r="AC193" s="46"/>
      <c r="AE193" s="46"/>
      <c r="AG193" s="46"/>
      <c r="AI193" s="46"/>
      <c r="AK193" s="46"/>
    </row>
    <row r="194" spans="4:37" x14ac:dyDescent="0.2">
      <c r="D194" s="46"/>
      <c r="E194" s="46"/>
      <c r="G194" s="46"/>
      <c r="I194" s="46"/>
      <c r="K194" s="46"/>
      <c r="M194" s="46"/>
      <c r="O194" s="46"/>
      <c r="Q194" s="46"/>
      <c r="S194" s="46"/>
      <c r="U194" s="46"/>
      <c r="W194" s="46"/>
      <c r="Y194" s="46"/>
      <c r="AA194" s="46"/>
      <c r="AC194" s="46"/>
      <c r="AE194" s="46"/>
      <c r="AG194" s="46"/>
      <c r="AI194" s="46"/>
      <c r="AK194" s="46"/>
    </row>
    <row r="195" spans="4:37" x14ac:dyDescent="0.2">
      <c r="D195" s="46"/>
      <c r="E195" s="46"/>
      <c r="G195" s="46"/>
      <c r="I195" s="46"/>
      <c r="K195" s="46"/>
      <c r="M195" s="46"/>
      <c r="O195" s="46"/>
      <c r="Q195" s="46"/>
      <c r="S195" s="46"/>
      <c r="U195" s="46"/>
      <c r="W195" s="46"/>
      <c r="Y195" s="46"/>
      <c r="AA195" s="46"/>
      <c r="AC195" s="46"/>
      <c r="AE195" s="46"/>
      <c r="AG195" s="46"/>
      <c r="AI195" s="46"/>
      <c r="AK195" s="46"/>
    </row>
    <row r="196" spans="4:37" x14ac:dyDescent="0.2">
      <c r="D196" s="46"/>
      <c r="E196" s="46"/>
      <c r="G196" s="46"/>
      <c r="I196" s="46"/>
      <c r="K196" s="46"/>
      <c r="M196" s="46"/>
      <c r="O196" s="46"/>
      <c r="Q196" s="46"/>
      <c r="S196" s="46"/>
      <c r="U196" s="46"/>
      <c r="W196" s="46"/>
      <c r="Y196" s="46"/>
      <c r="AA196" s="46"/>
      <c r="AC196" s="46"/>
      <c r="AE196" s="46"/>
      <c r="AG196" s="46"/>
      <c r="AI196" s="46"/>
      <c r="AK196" s="46"/>
    </row>
    <row r="197" spans="4:37" x14ac:dyDescent="0.2">
      <c r="D197" s="46"/>
      <c r="E197" s="46"/>
      <c r="G197" s="46"/>
      <c r="I197" s="46"/>
      <c r="K197" s="46"/>
      <c r="M197" s="46"/>
      <c r="O197" s="46"/>
      <c r="Q197" s="46"/>
      <c r="S197" s="46"/>
      <c r="U197" s="46"/>
      <c r="W197" s="46"/>
      <c r="Y197" s="46"/>
      <c r="AA197" s="46"/>
      <c r="AC197" s="46"/>
      <c r="AE197" s="46"/>
      <c r="AG197" s="46"/>
      <c r="AI197" s="46"/>
      <c r="AK197" s="46"/>
    </row>
    <row r="198" spans="4:37" x14ac:dyDescent="0.2">
      <c r="D198" s="46"/>
      <c r="E198" s="46"/>
      <c r="G198" s="46"/>
      <c r="I198" s="46"/>
      <c r="K198" s="46"/>
      <c r="M198" s="46"/>
      <c r="O198" s="46"/>
      <c r="Q198" s="46"/>
      <c r="S198" s="46"/>
      <c r="U198" s="46"/>
      <c r="W198" s="46"/>
      <c r="Y198" s="46"/>
      <c r="AA198" s="46"/>
      <c r="AC198" s="46"/>
      <c r="AE198" s="46"/>
      <c r="AG198" s="46"/>
      <c r="AI198" s="46"/>
      <c r="AK198" s="46"/>
    </row>
    <row r="199" spans="4:37" x14ac:dyDescent="0.2">
      <c r="D199" s="46"/>
      <c r="E199" s="46"/>
      <c r="G199" s="46"/>
      <c r="I199" s="46"/>
      <c r="K199" s="46"/>
      <c r="M199" s="46"/>
      <c r="O199" s="46"/>
      <c r="Q199" s="46"/>
      <c r="S199" s="46"/>
      <c r="U199" s="46"/>
      <c r="W199" s="46"/>
      <c r="Y199" s="46"/>
      <c r="AA199" s="46"/>
      <c r="AC199" s="46"/>
      <c r="AE199" s="46"/>
      <c r="AG199" s="46"/>
      <c r="AI199" s="46"/>
      <c r="AK199" s="46"/>
    </row>
    <row r="200" spans="4:37" x14ac:dyDescent="0.2">
      <c r="D200" s="46"/>
      <c r="E200" s="46"/>
      <c r="G200" s="46"/>
      <c r="I200" s="46"/>
      <c r="K200" s="46"/>
      <c r="M200" s="46"/>
      <c r="O200" s="46"/>
      <c r="Q200" s="46"/>
      <c r="S200" s="46"/>
      <c r="U200" s="46"/>
      <c r="W200" s="46"/>
      <c r="Y200" s="46"/>
      <c r="AA200" s="46"/>
      <c r="AC200" s="46"/>
      <c r="AE200" s="46"/>
      <c r="AG200" s="46"/>
      <c r="AI200" s="46"/>
      <c r="AK200" s="46"/>
    </row>
    <row r="201" spans="4:37" x14ac:dyDescent="0.2">
      <c r="D201" s="46"/>
      <c r="E201" s="46"/>
      <c r="G201" s="46"/>
      <c r="I201" s="46"/>
      <c r="K201" s="46"/>
      <c r="M201" s="46"/>
      <c r="O201" s="46"/>
      <c r="Q201" s="46"/>
      <c r="S201" s="46"/>
      <c r="U201" s="46"/>
      <c r="W201" s="46"/>
      <c r="Y201" s="46"/>
      <c r="AA201" s="46"/>
      <c r="AC201" s="46"/>
      <c r="AE201" s="46"/>
      <c r="AG201" s="46"/>
      <c r="AI201" s="46"/>
      <c r="AK201" s="46"/>
    </row>
    <row r="202" spans="4:37" x14ac:dyDescent="0.2">
      <c r="D202" s="46"/>
      <c r="E202" s="46"/>
      <c r="G202" s="46"/>
      <c r="I202" s="46"/>
      <c r="K202" s="46"/>
      <c r="M202" s="46"/>
      <c r="O202" s="46"/>
      <c r="Q202" s="46"/>
      <c r="S202" s="46"/>
      <c r="U202" s="46"/>
      <c r="W202" s="46"/>
      <c r="Y202" s="46"/>
      <c r="AA202" s="46"/>
      <c r="AC202" s="46"/>
      <c r="AE202" s="46"/>
      <c r="AG202" s="46"/>
      <c r="AI202" s="46"/>
      <c r="AK202" s="46"/>
    </row>
    <row r="203" spans="4:37" x14ac:dyDescent="0.2">
      <c r="D203" s="46"/>
      <c r="E203" s="46"/>
      <c r="G203" s="46"/>
      <c r="I203" s="46"/>
      <c r="K203" s="46"/>
      <c r="M203" s="46"/>
      <c r="O203" s="46"/>
      <c r="Q203" s="46"/>
      <c r="S203" s="46"/>
      <c r="U203" s="46"/>
      <c r="W203" s="46"/>
      <c r="Y203" s="46"/>
      <c r="AA203" s="46"/>
      <c r="AC203" s="46"/>
      <c r="AE203" s="46"/>
      <c r="AG203" s="46"/>
      <c r="AI203" s="46"/>
      <c r="AK203" s="46"/>
    </row>
    <row r="204" spans="4:37" x14ac:dyDescent="0.2">
      <c r="D204" s="46"/>
      <c r="E204" s="46"/>
      <c r="G204" s="46"/>
      <c r="I204" s="46"/>
      <c r="K204" s="46"/>
      <c r="M204" s="46"/>
      <c r="O204" s="46"/>
      <c r="Q204" s="46"/>
      <c r="S204" s="46"/>
      <c r="U204" s="46"/>
      <c r="W204" s="46"/>
      <c r="Y204" s="46"/>
      <c r="AA204" s="46"/>
      <c r="AC204" s="46"/>
      <c r="AE204" s="46"/>
      <c r="AG204" s="46"/>
      <c r="AI204" s="46"/>
      <c r="AK204" s="46"/>
    </row>
    <row r="205" spans="4:37" x14ac:dyDescent="0.2">
      <c r="D205" s="46"/>
      <c r="E205" s="46"/>
      <c r="G205" s="46"/>
      <c r="I205" s="46"/>
      <c r="K205" s="46"/>
      <c r="M205" s="46"/>
      <c r="O205" s="46"/>
      <c r="Q205" s="46"/>
      <c r="S205" s="46"/>
      <c r="U205" s="46"/>
      <c r="W205" s="46"/>
      <c r="Y205" s="46"/>
      <c r="AA205" s="46"/>
      <c r="AC205" s="46"/>
      <c r="AE205" s="46"/>
      <c r="AG205" s="46"/>
      <c r="AI205" s="46"/>
      <c r="AK205" s="46"/>
    </row>
    <row r="206" spans="4:37" x14ac:dyDescent="0.2">
      <c r="D206" s="46"/>
      <c r="E206" s="46"/>
      <c r="G206" s="46"/>
      <c r="I206" s="46"/>
      <c r="K206" s="46"/>
      <c r="M206" s="46"/>
      <c r="O206" s="46"/>
      <c r="Q206" s="46"/>
      <c r="S206" s="46"/>
      <c r="U206" s="46"/>
      <c r="W206" s="46"/>
      <c r="Y206" s="46"/>
      <c r="AA206" s="46"/>
      <c r="AC206" s="46"/>
      <c r="AE206" s="46"/>
      <c r="AG206" s="46"/>
      <c r="AI206" s="46"/>
      <c r="AK206" s="46"/>
    </row>
    <row r="207" spans="4:37" x14ac:dyDescent="0.2">
      <c r="D207" s="46"/>
      <c r="E207" s="46"/>
      <c r="G207" s="46"/>
      <c r="I207" s="46"/>
      <c r="K207" s="46"/>
      <c r="M207" s="46"/>
      <c r="O207" s="46"/>
      <c r="Q207" s="46"/>
      <c r="S207" s="46"/>
      <c r="U207" s="46"/>
      <c r="W207" s="46"/>
      <c r="Y207" s="46"/>
      <c r="AA207" s="46"/>
      <c r="AC207" s="46"/>
      <c r="AE207" s="46"/>
      <c r="AG207" s="46"/>
      <c r="AI207" s="46"/>
      <c r="AK207" s="46"/>
    </row>
    <row r="208" spans="4:37" x14ac:dyDescent="0.2">
      <c r="D208" s="46"/>
      <c r="E208" s="46"/>
      <c r="G208" s="46"/>
      <c r="I208" s="46"/>
      <c r="K208" s="46"/>
      <c r="M208" s="46"/>
      <c r="O208" s="46"/>
      <c r="Q208" s="46"/>
      <c r="S208" s="46"/>
      <c r="U208" s="46"/>
      <c r="W208" s="46"/>
      <c r="Y208" s="46"/>
      <c r="AA208" s="46"/>
      <c r="AC208" s="46"/>
      <c r="AE208" s="46"/>
      <c r="AG208" s="46"/>
      <c r="AI208" s="46"/>
      <c r="AK208" s="46"/>
    </row>
    <row r="209" spans="4:37" x14ac:dyDescent="0.2">
      <c r="D209" s="46"/>
      <c r="E209" s="46"/>
      <c r="G209" s="46"/>
      <c r="I209" s="46"/>
      <c r="K209" s="46"/>
      <c r="M209" s="46"/>
      <c r="O209" s="46"/>
      <c r="Q209" s="46"/>
      <c r="S209" s="46"/>
      <c r="U209" s="46"/>
      <c r="W209" s="46"/>
      <c r="Y209" s="46"/>
      <c r="AA209" s="46"/>
      <c r="AC209" s="46"/>
      <c r="AE209" s="46"/>
      <c r="AG209" s="46"/>
      <c r="AI209" s="46"/>
      <c r="AK209" s="46"/>
    </row>
    <row r="210" spans="4:37" x14ac:dyDescent="0.2">
      <c r="D210" s="46"/>
      <c r="E210" s="46"/>
      <c r="G210" s="46"/>
      <c r="I210" s="46"/>
      <c r="K210" s="46"/>
      <c r="M210" s="46"/>
      <c r="O210" s="46"/>
      <c r="Q210" s="46"/>
      <c r="S210" s="46"/>
      <c r="U210" s="46"/>
      <c r="W210" s="46"/>
      <c r="Y210" s="46"/>
      <c r="AA210" s="46"/>
      <c r="AC210" s="46"/>
      <c r="AE210" s="46"/>
      <c r="AG210" s="46"/>
      <c r="AI210" s="46"/>
      <c r="AK210" s="46"/>
    </row>
    <row r="211" spans="4:37" x14ac:dyDescent="0.2">
      <c r="D211" s="46"/>
      <c r="E211" s="46"/>
      <c r="G211" s="46"/>
      <c r="I211" s="46"/>
      <c r="K211" s="46"/>
      <c r="M211" s="46"/>
      <c r="O211" s="46"/>
      <c r="Q211" s="46"/>
      <c r="S211" s="46"/>
      <c r="U211" s="46"/>
      <c r="W211" s="46"/>
      <c r="Y211" s="46"/>
      <c r="AA211" s="46"/>
      <c r="AC211" s="46"/>
      <c r="AE211" s="46"/>
      <c r="AG211" s="46"/>
      <c r="AI211" s="46"/>
      <c r="AK211" s="46"/>
    </row>
    <row r="212" spans="4:37" x14ac:dyDescent="0.2">
      <c r="D212" s="46"/>
      <c r="E212" s="46"/>
      <c r="G212" s="46"/>
      <c r="I212" s="46"/>
      <c r="K212" s="46"/>
      <c r="M212" s="46"/>
      <c r="O212" s="46"/>
      <c r="Q212" s="46"/>
      <c r="S212" s="46"/>
      <c r="U212" s="46"/>
      <c r="W212" s="46"/>
      <c r="Y212" s="46"/>
      <c r="AA212" s="46"/>
      <c r="AC212" s="46"/>
      <c r="AE212" s="46"/>
      <c r="AG212" s="46"/>
      <c r="AI212" s="46"/>
      <c r="AK212" s="46"/>
    </row>
    <row r="213" spans="4:37" x14ac:dyDescent="0.2">
      <c r="D213" s="46"/>
      <c r="E213" s="46"/>
      <c r="G213" s="46"/>
      <c r="I213" s="46"/>
      <c r="K213" s="46"/>
      <c r="M213" s="46"/>
      <c r="O213" s="46"/>
      <c r="Q213" s="46"/>
      <c r="S213" s="46"/>
      <c r="U213" s="46"/>
      <c r="W213" s="46"/>
      <c r="Y213" s="46"/>
      <c r="AA213" s="46"/>
      <c r="AC213" s="46"/>
      <c r="AE213" s="46"/>
      <c r="AG213" s="46"/>
      <c r="AI213" s="46"/>
      <c r="AK213" s="46"/>
    </row>
    <row r="214" spans="4:37" x14ac:dyDescent="0.2">
      <c r="D214" s="46"/>
      <c r="E214" s="46"/>
      <c r="G214" s="46"/>
      <c r="I214" s="46"/>
      <c r="K214" s="46"/>
      <c r="M214" s="46"/>
      <c r="O214" s="46"/>
      <c r="Q214" s="46"/>
      <c r="S214" s="46"/>
      <c r="U214" s="46"/>
      <c r="W214" s="46"/>
      <c r="Y214" s="46"/>
      <c r="AA214" s="46"/>
      <c r="AC214" s="46"/>
      <c r="AE214" s="46"/>
      <c r="AG214" s="46"/>
      <c r="AI214" s="46"/>
      <c r="AK214" s="46"/>
    </row>
    <row r="215" spans="4:37" x14ac:dyDescent="0.2">
      <c r="D215" s="46"/>
      <c r="E215" s="46"/>
      <c r="G215" s="46"/>
      <c r="I215" s="46"/>
      <c r="K215" s="46"/>
      <c r="M215" s="46"/>
      <c r="O215" s="46"/>
      <c r="Q215" s="46"/>
      <c r="S215" s="46"/>
      <c r="U215" s="46"/>
      <c r="W215" s="46"/>
      <c r="Y215" s="46"/>
      <c r="AA215" s="46"/>
      <c r="AC215" s="46"/>
      <c r="AE215" s="46"/>
      <c r="AG215" s="46"/>
      <c r="AI215" s="46"/>
      <c r="AK215" s="46"/>
    </row>
    <row r="216" spans="4:37" x14ac:dyDescent="0.2">
      <c r="D216" s="46"/>
      <c r="E216" s="46"/>
      <c r="G216" s="46"/>
      <c r="I216" s="46"/>
      <c r="K216" s="46"/>
      <c r="M216" s="46"/>
      <c r="O216" s="46"/>
      <c r="Q216" s="46"/>
      <c r="S216" s="46"/>
      <c r="U216" s="46"/>
      <c r="W216" s="46"/>
      <c r="Y216" s="46"/>
      <c r="AA216" s="46"/>
      <c r="AC216" s="46"/>
      <c r="AE216" s="46"/>
      <c r="AG216" s="46"/>
      <c r="AI216" s="46"/>
      <c r="AK216" s="46"/>
    </row>
    <row r="217" spans="4:37" x14ac:dyDescent="0.2">
      <c r="D217" s="46"/>
      <c r="E217" s="46"/>
      <c r="G217" s="46"/>
      <c r="I217" s="46"/>
      <c r="K217" s="46"/>
      <c r="M217" s="46"/>
      <c r="O217" s="46"/>
      <c r="Q217" s="46"/>
      <c r="S217" s="46"/>
      <c r="U217" s="46"/>
      <c r="W217" s="46"/>
      <c r="Y217" s="46"/>
      <c r="AA217" s="46"/>
      <c r="AC217" s="46"/>
      <c r="AE217" s="46"/>
      <c r="AG217" s="46"/>
      <c r="AI217" s="46"/>
      <c r="AK217" s="46"/>
    </row>
    <row r="218" spans="4:37" x14ac:dyDescent="0.2">
      <c r="D218" s="46"/>
      <c r="E218" s="46"/>
      <c r="G218" s="46"/>
      <c r="I218" s="46"/>
      <c r="K218" s="46"/>
      <c r="M218" s="46"/>
      <c r="O218" s="46"/>
      <c r="Q218" s="46"/>
      <c r="S218" s="46"/>
      <c r="U218" s="46"/>
      <c r="W218" s="46"/>
      <c r="Y218" s="46"/>
      <c r="AA218" s="46"/>
      <c r="AC218" s="46"/>
      <c r="AE218" s="46"/>
      <c r="AG218" s="46"/>
      <c r="AI218" s="46"/>
      <c r="AK218" s="46"/>
    </row>
    <row r="219" spans="4:37" x14ac:dyDescent="0.2">
      <c r="D219" s="46"/>
      <c r="E219" s="46"/>
      <c r="G219" s="46"/>
      <c r="I219" s="46"/>
      <c r="K219" s="46"/>
      <c r="M219" s="46"/>
      <c r="O219" s="46"/>
      <c r="Q219" s="46"/>
      <c r="S219" s="46"/>
      <c r="U219" s="46"/>
      <c r="W219" s="46"/>
      <c r="Y219" s="46"/>
      <c r="AA219" s="46"/>
      <c r="AC219" s="46"/>
      <c r="AE219" s="46"/>
      <c r="AG219" s="46"/>
      <c r="AI219" s="46"/>
      <c r="AK219" s="46"/>
    </row>
    <row r="220" spans="4:37" x14ac:dyDescent="0.2">
      <c r="D220" s="46"/>
      <c r="E220" s="46"/>
      <c r="G220" s="46"/>
      <c r="I220" s="46"/>
      <c r="K220" s="46"/>
      <c r="M220" s="46"/>
      <c r="O220" s="46"/>
      <c r="Q220" s="46"/>
      <c r="S220" s="46"/>
      <c r="U220" s="46"/>
      <c r="W220" s="46"/>
      <c r="Y220" s="46"/>
      <c r="AA220" s="46"/>
      <c r="AC220" s="46"/>
      <c r="AE220" s="46"/>
      <c r="AG220" s="46"/>
      <c r="AI220" s="46"/>
      <c r="AK220" s="46"/>
    </row>
    <row r="221" spans="4:37" x14ac:dyDescent="0.2">
      <c r="D221" s="46"/>
      <c r="E221" s="46"/>
      <c r="G221" s="46"/>
      <c r="I221" s="46"/>
      <c r="K221" s="46"/>
      <c r="M221" s="46"/>
      <c r="O221" s="46"/>
      <c r="Q221" s="46"/>
      <c r="S221" s="46"/>
      <c r="U221" s="46"/>
      <c r="W221" s="46"/>
      <c r="Y221" s="46"/>
      <c r="AA221" s="46"/>
      <c r="AC221" s="46"/>
      <c r="AE221" s="46"/>
      <c r="AG221" s="46"/>
      <c r="AI221" s="46"/>
      <c r="AK221" s="46"/>
    </row>
    <row r="222" spans="4:37" x14ac:dyDescent="0.2">
      <c r="D222" s="46"/>
      <c r="E222" s="46"/>
      <c r="G222" s="46"/>
      <c r="I222" s="46"/>
      <c r="K222" s="46"/>
      <c r="M222" s="46"/>
      <c r="O222" s="46"/>
      <c r="Q222" s="46"/>
      <c r="S222" s="46"/>
      <c r="U222" s="46"/>
      <c r="W222" s="46"/>
      <c r="Y222" s="46"/>
      <c r="AA222" s="46"/>
      <c r="AC222" s="46"/>
      <c r="AE222" s="46"/>
      <c r="AG222" s="46"/>
      <c r="AI222" s="46"/>
      <c r="AK222" s="46"/>
    </row>
    <row r="223" spans="4:37" x14ac:dyDescent="0.2">
      <c r="D223" s="46"/>
      <c r="E223" s="46"/>
      <c r="G223" s="46"/>
      <c r="I223" s="46"/>
      <c r="K223" s="46"/>
      <c r="M223" s="46"/>
      <c r="O223" s="46"/>
      <c r="Q223" s="46"/>
      <c r="S223" s="46"/>
      <c r="U223" s="46"/>
      <c r="W223" s="46"/>
      <c r="Y223" s="46"/>
      <c r="AA223" s="46"/>
      <c r="AC223" s="46"/>
      <c r="AE223" s="46"/>
      <c r="AG223" s="46"/>
      <c r="AI223" s="46"/>
      <c r="AK223" s="46"/>
    </row>
    <row r="224" spans="4:37" x14ac:dyDescent="0.2">
      <c r="D224" s="46"/>
      <c r="E224" s="46"/>
      <c r="G224" s="46"/>
      <c r="I224" s="46"/>
      <c r="K224" s="46"/>
      <c r="M224" s="46"/>
      <c r="O224" s="46"/>
      <c r="Q224" s="46"/>
      <c r="S224" s="46"/>
      <c r="U224" s="46"/>
      <c r="W224" s="46"/>
      <c r="Y224" s="46"/>
      <c r="AA224" s="46"/>
      <c r="AC224" s="46"/>
      <c r="AE224" s="46"/>
      <c r="AG224" s="46"/>
      <c r="AI224" s="46"/>
      <c r="AK224" s="46"/>
    </row>
    <row r="225" spans="4:37" x14ac:dyDescent="0.2">
      <c r="D225" s="46"/>
      <c r="E225" s="46"/>
      <c r="G225" s="46"/>
      <c r="I225" s="46"/>
      <c r="K225" s="46"/>
      <c r="M225" s="46"/>
      <c r="O225" s="46"/>
      <c r="Q225" s="46"/>
      <c r="S225" s="46"/>
      <c r="U225" s="46"/>
      <c r="W225" s="46"/>
      <c r="Y225" s="46"/>
      <c r="AA225" s="46"/>
      <c r="AC225" s="46"/>
      <c r="AE225" s="46"/>
      <c r="AG225" s="46"/>
      <c r="AI225" s="46"/>
      <c r="AK225" s="46"/>
    </row>
    <row r="226" spans="4:37" x14ac:dyDescent="0.2">
      <c r="D226" s="46"/>
      <c r="E226" s="46"/>
      <c r="G226" s="46"/>
      <c r="I226" s="46"/>
      <c r="K226" s="46"/>
      <c r="M226" s="46"/>
      <c r="O226" s="46"/>
      <c r="Q226" s="46"/>
      <c r="S226" s="46"/>
      <c r="U226" s="46"/>
      <c r="W226" s="46"/>
      <c r="Y226" s="46"/>
      <c r="AA226" s="46"/>
      <c r="AC226" s="46"/>
      <c r="AE226" s="46"/>
      <c r="AG226" s="46"/>
      <c r="AI226" s="46"/>
      <c r="AK226" s="46"/>
    </row>
    <row r="227" spans="4:37" x14ac:dyDescent="0.2">
      <c r="D227" s="46"/>
      <c r="E227" s="46"/>
      <c r="G227" s="46"/>
      <c r="I227" s="46"/>
      <c r="K227" s="46"/>
      <c r="M227" s="46"/>
      <c r="O227" s="46"/>
      <c r="Q227" s="46"/>
      <c r="S227" s="46"/>
      <c r="U227" s="46"/>
      <c r="W227" s="46"/>
      <c r="Y227" s="46"/>
      <c r="AA227" s="46"/>
      <c r="AC227" s="46"/>
      <c r="AE227" s="46"/>
      <c r="AG227" s="46"/>
      <c r="AI227" s="46"/>
      <c r="AK227" s="46"/>
    </row>
    <row r="228" spans="4:37" x14ac:dyDescent="0.2">
      <c r="D228" s="46"/>
      <c r="E228" s="46"/>
      <c r="G228" s="46"/>
      <c r="I228" s="46"/>
      <c r="K228" s="46"/>
      <c r="M228" s="46"/>
      <c r="O228" s="46"/>
      <c r="Q228" s="46"/>
      <c r="S228" s="46"/>
      <c r="U228" s="46"/>
      <c r="W228" s="46"/>
      <c r="Y228" s="46"/>
      <c r="AA228" s="46"/>
      <c r="AC228" s="46"/>
      <c r="AE228" s="46"/>
      <c r="AG228" s="46"/>
      <c r="AI228" s="46"/>
      <c r="AK228" s="46"/>
    </row>
    <row r="229" spans="4:37" x14ac:dyDescent="0.2">
      <c r="D229" s="46"/>
      <c r="E229" s="46"/>
      <c r="G229" s="46"/>
      <c r="I229" s="46"/>
      <c r="K229" s="46"/>
      <c r="M229" s="46"/>
      <c r="O229" s="46"/>
      <c r="Q229" s="46"/>
      <c r="S229" s="46"/>
      <c r="U229" s="46"/>
      <c r="W229" s="46"/>
      <c r="Y229" s="46"/>
      <c r="AA229" s="46"/>
      <c r="AC229" s="46"/>
      <c r="AE229" s="46"/>
      <c r="AG229" s="46"/>
      <c r="AI229" s="46"/>
      <c r="AK229" s="46"/>
    </row>
    <row r="230" spans="4:37" x14ac:dyDescent="0.2">
      <c r="D230" s="46"/>
      <c r="E230" s="46"/>
      <c r="G230" s="46"/>
      <c r="I230" s="46"/>
      <c r="K230" s="46"/>
      <c r="M230" s="46"/>
      <c r="O230" s="46"/>
      <c r="Q230" s="46"/>
      <c r="S230" s="46"/>
      <c r="U230" s="46"/>
      <c r="W230" s="46"/>
      <c r="Y230" s="46"/>
      <c r="AA230" s="46"/>
      <c r="AC230" s="46"/>
      <c r="AE230" s="46"/>
      <c r="AG230" s="46"/>
      <c r="AI230" s="46"/>
      <c r="AK230" s="46"/>
    </row>
    <row r="231" spans="4:37" x14ac:dyDescent="0.2">
      <c r="D231" s="46"/>
      <c r="E231" s="46"/>
      <c r="G231" s="46"/>
      <c r="I231" s="46"/>
      <c r="K231" s="46"/>
      <c r="M231" s="46"/>
      <c r="O231" s="46"/>
      <c r="Q231" s="46"/>
      <c r="S231" s="46"/>
      <c r="U231" s="46"/>
      <c r="W231" s="46"/>
      <c r="Y231" s="46"/>
      <c r="AA231" s="46"/>
      <c r="AC231" s="46"/>
      <c r="AE231" s="46"/>
      <c r="AG231" s="46"/>
      <c r="AI231" s="46"/>
      <c r="AK231" s="46"/>
    </row>
    <row r="232" spans="4:37" x14ac:dyDescent="0.2">
      <c r="D232" s="46"/>
      <c r="E232" s="46"/>
      <c r="G232" s="46"/>
      <c r="I232" s="46"/>
      <c r="K232" s="46"/>
      <c r="M232" s="46"/>
      <c r="O232" s="46"/>
      <c r="Q232" s="46"/>
      <c r="S232" s="46"/>
      <c r="U232" s="46"/>
      <c r="W232" s="46"/>
      <c r="Y232" s="46"/>
      <c r="AA232" s="46"/>
      <c r="AC232" s="46"/>
      <c r="AE232" s="46"/>
      <c r="AG232" s="46"/>
      <c r="AI232" s="46"/>
      <c r="AK232" s="46"/>
    </row>
    <row r="233" spans="4:37" x14ac:dyDescent="0.2">
      <c r="D233" s="46"/>
      <c r="E233" s="46"/>
      <c r="G233" s="46"/>
      <c r="I233" s="46"/>
      <c r="K233" s="46"/>
      <c r="M233" s="46"/>
      <c r="O233" s="46"/>
      <c r="Q233" s="46"/>
      <c r="S233" s="46"/>
      <c r="U233" s="46"/>
      <c r="W233" s="46"/>
      <c r="Y233" s="46"/>
      <c r="AA233" s="46"/>
      <c r="AC233" s="46"/>
      <c r="AE233" s="46"/>
      <c r="AG233" s="46"/>
      <c r="AI233" s="46"/>
      <c r="AK233" s="46"/>
    </row>
    <row r="234" spans="4:37" x14ac:dyDescent="0.2">
      <c r="D234" s="46"/>
      <c r="E234" s="46"/>
      <c r="G234" s="46"/>
      <c r="I234" s="46"/>
      <c r="K234" s="46"/>
      <c r="M234" s="46"/>
      <c r="O234" s="46"/>
      <c r="Q234" s="46"/>
      <c r="S234" s="46"/>
      <c r="U234" s="46"/>
      <c r="W234" s="46"/>
      <c r="Y234" s="46"/>
      <c r="AA234" s="46"/>
      <c r="AC234" s="46"/>
      <c r="AE234" s="46"/>
      <c r="AG234" s="46"/>
      <c r="AI234" s="46"/>
      <c r="AK234" s="46"/>
    </row>
    <row r="235" spans="4:37" x14ac:dyDescent="0.2">
      <c r="D235" s="46"/>
      <c r="E235" s="46"/>
      <c r="G235" s="46"/>
      <c r="I235" s="46"/>
      <c r="K235" s="46"/>
      <c r="M235" s="46"/>
      <c r="O235" s="46"/>
      <c r="Q235" s="46"/>
      <c r="S235" s="46"/>
      <c r="U235" s="46"/>
      <c r="W235" s="46"/>
      <c r="Y235" s="46"/>
      <c r="AA235" s="46"/>
      <c r="AC235" s="46"/>
      <c r="AE235" s="46"/>
      <c r="AG235" s="46"/>
      <c r="AI235" s="46"/>
      <c r="AK235" s="46"/>
    </row>
    <row r="236" spans="4:37" x14ac:dyDescent="0.2">
      <c r="D236" s="46"/>
      <c r="E236" s="46"/>
      <c r="G236" s="46"/>
      <c r="I236" s="46"/>
      <c r="K236" s="46"/>
      <c r="M236" s="46"/>
      <c r="O236" s="46"/>
      <c r="Q236" s="46"/>
      <c r="S236" s="46"/>
      <c r="U236" s="46"/>
      <c r="W236" s="46"/>
      <c r="Y236" s="46"/>
      <c r="AA236" s="46"/>
      <c r="AC236" s="46"/>
      <c r="AE236" s="46"/>
      <c r="AG236" s="46"/>
      <c r="AI236" s="46"/>
      <c r="AK236" s="46"/>
    </row>
    <row r="237" spans="4:37" x14ac:dyDescent="0.2">
      <c r="D237" s="46"/>
      <c r="E237" s="46"/>
      <c r="G237" s="46"/>
      <c r="I237" s="46"/>
      <c r="K237" s="46"/>
      <c r="M237" s="46"/>
      <c r="O237" s="46"/>
      <c r="Q237" s="46"/>
      <c r="S237" s="46"/>
      <c r="U237" s="46"/>
      <c r="W237" s="46"/>
      <c r="Y237" s="46"/>
      <c r="AA237" s="46"/>
      <c r="AC237" s="46"/>
      <c r="AE237" s="46"/>
      <c r="AG237" s="46"/>
      <c r="AI237" s="46"/>
      <c r="AK237" s="46"/>
    </row>
    <row r="238" spans="4:37" x14ac:dyDescent="0.2">
      <c r="D238" s="46"/>
      <c r="E238" s="46"/>
      <c r="G238" s="46"/>
      <c r="I238" s="46"/>
      <c r="K238" s="46"/>
      <c r="M238" s="46"/>
      <c r="O238" s="46"/>
      <c r="Q238" s="46"/>
      <c r="S238" s="46"/>
      <c r="U238" s="46"/>
      <c r="W238" s="46"/>
      <c r="Y238" s="46"/>
      <c r="AA238" s="46"/>
      <c r="AC238" s="46"/>
      <c r="AE238" s="46"/>
      <c r="AG238" s="46"/>
      <c r="AI238" s="46"/>
      <c r="AK238" s="46"/>
    </row>
    <row r="239" spans="4:37" x14ac:dyDescent="0.2">
      <c r="D239" s="46"/>
      <c r="E239" s="46"/>
      <c r="G239" s="46"/>
      <c r="I239" s="46"/>
      <c r="K239" s="46"/>
      <c r="M239" s="46"/>
      <c r="O239" s="46"/>
      <c r="Q239" s="46"/>
      <c r="S239" s="46"/>
      <c r="U239" s="46"/>
      <c r="W239" s="46"/>
      <c r="Y239" s="46"/>
      <c r="AA239" s="46"/>
      <c r="AC239" s="46"/>
      <c r="AE239" s="46"/>
      <c r="AG239" s="46"/>
      <c r="AI239" s="46"/>
      <c r="AK239" s="46"/>
    </row>
    <row r="240" spans="4:37" x14ac:dyDescent="0.2">
      <c r="D240" s="46"/>
      <c r="E240" s="46"/>
      <c r="G240" s="46"/>
      <c r="I240" s="46"/>
      <c r="K240" s="46"/>
      <c r="M240" s="46"/>
      <c r="O240" s="46"/>
      <c r="Q240" s="46"/>
      <c r="S240" s="46"/>
      <c r="U240" s="46"/>
      <c r="W240" s="46"/>
      <c r="Y240" s="46"/>
      <c r="AA240" s="46"/>
      <c r="AC240" s="46"/>
      <c r="AE240" s="46"/>
      <c r="AG240" s="46"/>
      <c r="AI240" s="46"/>
      <c r="AK240" s="46"/>
    </row>
    <row r="241" spans="4:37" x14ac:dyDescent="0.2">
      <c r="D241" s="46"/>
      <c r="E241" s="46"/>
      <c r="G241" s="46"/>
      <c r="I241" s="46"/>
      <c r="K241" s="46"/>
      <c r="M241" s="46"/>
      <c r="O241" s="46"/>
      <c r="Q241" s="46"/>
      <c r="S241" s="46"/>
      <c r="U241" s="46"/>
      <c r="W241" s="46"/>
      <c r="Y241" s="46"/>
      <c r="AA241" s="46"/>
      <c r="AC241" s="46"/>
      <c r="AE241" s="46"/>
      <c r="AG241" s="46"/>
      <c r="AI241" s="46"/>
      <c r="AK241" s="46"/>
    </row>
    <row r="242" spans="4:37" x14ac:dyDescent="0.2">
      <c r="D242" s="46"/>
      <c r="E242" s="46"/>
      <c r="G242" s="46"/>
      <c r="I242" s="46"/>
      <c r="K242" s="46"/>
      <c r="M242" s="46"/>
      <c r="O242" s="46"/>
      <c r="Q242" s="46"/>
      <c r="S242" s="46"/>
      <c r="U242" s="46"/>
      <c r="W242" s="46"/>
      <c r="Y242" s="46"/>
      <c r="AA242" s="46"/>
      <c r="AC242" s="46"/>
      <c r="AE242" s="46"/>
      <c r="AG242" s="46"/>
      <c r="AI242" s="46"/>
      <c r="AK242" s="46"/>
    </row>
    <row r="243" spans="4:37" x14ac:dyDescent="0.2">
      <c r="D243" s="46"/>
      <c r="E243" s="46"/>
      <c r="G243" s="46"/>
      <c r="I243" s="46"/>
      <c r="K243" s="46"/>
      <c r="M243" s="46"/>
      <c r="O243" s="46"/>
      <c r="Q243" s="46"/>
      <c r="S243" s="46"/>
      <c r="U243" s="46"/>
      <c r="W243" s="46"/>
      <c r="Y243" s="46"/>
      <c r="AA243" s="46"/>
      <c r="AC243" s="46"/>
      <c r="AE243" s="46"/>
      <c r="AG243" s="46"/>
      <c r="AI243" s="46"/>
      <c r="AK243" s="46"/>
    </row>
    <row r="244" spans="4:37" x14ac:dyDescent="0.2">
      <c r="D244" s="46"/>
      <c r="E244" s="46"/>
      <c r="G244" s="46"/>
      <c r="I244" s="46"/>
      <c r="K244" s="46"/>
      <c r="M244" s="46"/>
      <c r="O244" s="46"/>
      <c r="Q244" s="46"/>
      <c r="S244" s="46"/>
      <c r="U244" s="46"/>
      <c r="W244" s="46"/>
      <c r="Y244" s="46"/>
      <c r="AA244" s="46"/>
      <c r="AC244" s="46"/>
      <c r="AE244" s="46"/>
      <c r="AG244" s="46"/>
      <c r="AI244" s="46"/>
      <c r="AK244" s="46"/>
    </row>
    <row r="245" spans="4:37" x14ac:dyDescent="0.2">
      <c r="D245" s="46"/>
      <c r="E245" s="46"/>
      <c r="G245" s="46"/>
      <c r="I245" s="46"/>
      <c r="K245" s="46"/>
      <c r="M245" s="46"/>
      <c r="O245" s="46"/>
      <c r="Q245" s="46"/>
      <c r="S245" s="46"/>
      <c r="U245" s="46"/>
      <c r="W245" s="46"/>
      <c r="Y245" s="46"/>
      <c r="AA245" s="46"/>
      <c r="AC245" s="46"/>
      <c r="AE245" s="46"/>
      <c r="AG245" s="46"/>
      <c r="AI245" s="46"/>
      <c r="AK245" s="46"/>
    </row>
    <row r="246" spans="4:37" x14ac:dyDescent="0.2">
      <c r="D246" s="46"/>
      <c r="E246" s="46"/>
      <c r="G246" s="46"/>
      <c r="I246" s="46"/>
      <c r="K246" s="46"/>
      <c r="M246" s="46"/>
      <c r="O246" s="46"/>
      <c r="Q246" s="46"/>
      <c r="S246" s="46"/>
      <c r="U246" s="46"/>
      <c r="W246" s="46"/>
      <c r="Y246" s="46"/>
      <c r="AA246" s="46"/>
      <c r="AC246" s="46"/>
      <c r="AE246" s="46"/>
      <c r="AG246" s="46"/>
      <c r="AI246" s="46"/>
      <c r="AK246" s="46"/>
    </row>
    <row r="247" spans="4:37" x14ac:dyDescent="0.2">
      <c r="D247" s="46"/>
      <c r="E247" s="46"/>
      <c r="G247" s="46"/>
      <c r="I247" s="46"/>
      <c r="K247" s="46"/>
      <c r="M247" s="46"/>
      <c r="O247" s="46"/>
      <c r="Q247" s="46"/>
      <c r="S247" s="46"/>
      <c r="U247" s="46"/>
      <c r="W247" s="46"/>
      <c r="Y247" s="46"/>
      <c r="AA247" s="46"/>
      <c r="AC247" s="46"/>
      <c r="AE247" s="46"/>
      <c r="AG247" s="46"/>
      <c r="AI247" s="46"/>
      <c r="AK247" s="46"/>
    </row>
    <row r="248" spans="4:37" x14ac:dyDescent="0.2">
      <c r="D248" s="46"/>
      <c r="E248" s="46"/>
      <c r="G248" s="46"/>
      <c r="I248" s="46"/>
      <c r="K248" s="46"/>
      <c r="M248" s="46"/>
      <c r="O248" s="46"/>
      <c r="Q248" s="46"/>
      <c r="S248" s="46"/>
      <c r="U248" s="46"/>
      <c r="W248" s="46"/>
      <c r="Y248" s="46"/>
      <c r="AA248" s="46"/>
      <c r="AC248" s="46"/>
      <c r="AE248" s="46"/>
      <c r="AG248" s="46"/>
      <c r="AI248" s="46"/>
      <c r="AK248" s="46"/>
    </row>
    <row r="249" spans="4:37" x14ac:dyDescent="0.2">
      <c r="D249" s="46"/>
      <c r="E249" s="46"/>
      <c r="G249" s="46"/>
      <c r="I249" s="46"/>
      <c r="K249" s="46"/>
      <c r="M249" s="46"/>
      <c r="O249" s="46"/>
      <c r="Q249" s="46"/>
      <c r="S249" s="46"/>
      <c r="U249" s="46"/>
      <c r="W249" s="46"/>
      <c r="Y249" s="46"/>
      <c r="AA249" s="46"/>
      <c r="AC249" s="46"/>
      <c r="AE249" s="46"/>
      <c r="AG249" s="46"/>
      <c r="AI249" s="46"/>
      <c r="AK249" s="46"/>
    </row>
    <row r="250" spans="4:37" x14ac:dyDescent="0.2">
      <c r="D250" s="46"/>
      <c r="E250" s="46"/>
      <c r="G250" s="46"/>
      <c r="I250" s="46"/>
      <c r="K250" s="46"/>
      <c r="M250" s="46"/>
      <c r="O250" s="46"/>
      <c r="Q250" s="46"/>
      <c r="S250" s="46"/>
      <c r="U250" s="46"/>
      <c r="W250" s="46"/>
      <c r="Y250" s="46"/>
      <c r="AA250" s="46"/>
      <c r="AC250" s="46"/>
      <c r="AE250" s="46"/>
      <c r="AG250" s="46"/>
      <c r="AI250" s="46"/>
      <c r="AK250" s="46"/>
    </row>
    <row r="251" spans="4:37" x14ac:dyDescent="0.2">
      <c r="D251" s="46"/>
      <c r="E251" s="46"/>
      <c r="G251" s="46"/>
      <c r="I251" s="46"/>
      <c r="K251" s="46"/>
      <c r="M251" s="46"/>
      <c r="O251" s="46"/>
      <c r="Q251" s="46"/>
      <c r="S251" s="46"/>
      <c r="U251" s="46"/>
      <c r="W251" s="46"/>
      <c r="Y251" s="46"/>
      <c r="AA251" s="46"/>
      <c r="AC251" s="46"/>
      <c r="AE251" s="46"/>
      <c r="AG251" s="46"/>
      <c r="AI251" s="46"/>
      <c r="AK251" s="46"/>
    </row>
    <row r="252" spans="4:37" x14ac:dyDescent="0.2">
      <c r="D252" s="46"/>
      <c r="E252" s="46"/>
      <c r="G252" s="46"/>
      <c r="I252" s="46"/>
      <c r="K252" s="46"/>
      <c r="M252" s="46"/>
      <c r="O252" s="46"/>
      <c r="Q252" s="46"/>
      <c r="S252" s="46"/>
      <c r="U252" s="46"/>
      <c r="W252" s="46"/>
      <c r="Y252" s="46"/>
      <c r="AA252" s="46"/>
      <c r="AC252" s="46"/>
      <c r="AE252" s="46"/>
      <c r="AG252" s="46"/>
      <c r="AI252" s="46"/>
      <c r="AK252" s="46"/>
    </row>
    <row r="253" spans="4:37" x14ac:dyDescent="0.2">
      <c r="D253" s="46"/>
      <c r="E253" s="46"/>
      <c r="G253" s="46"/>
      <c r="I253" s="46"/>
      <c r="K253" s="46"/>
      <c r="M253" s="46"/>
      <c r="O253" s="46"/>
      <c r="Q253" s="46"/>
      <c r="S253" s="46"/>
      <c r="U253" s="46"/>
      <c r="W253" s="46"/>
      <c r="Y253" s="46"/>
      <c r="AA253" s="46"/>
      <c r="AC253" s="46"/>
      <c r="AE253" s="46"/>
      <c r="AG253" s="46"/>
      <c r="AI253" s="46"/>
      <c r="AK253" s="46"/>
    </row>
    <row r="254" spans="4:37" x14ac:dyDescent="0.2">
      <c r="D254" s="46"/>
      <c r="E254" s="46"/>
      <c r="G254" s="46"/>
      <c r="I254" s="46"/>
      <c r="K254" s="46"/>
      <c r="M254" s="46"/>
      <c r="O254" s="46"/>
      <c r="Q254" s="46"/>
      <c r="S254" s="46"/>
      <c r="U254" s="46"/>
      <c r="W254" s="46"/>
      <c r="Y254" s="46"/>
      <c r="AA254" s="46"/>
      <c r="AC254" s="46"/>
      <c r="AE254" s="46"/>
      <c r="AG254" s="46"/>
      <c r="AI254" s="46"/>
      <c r="AK254" s="46"/>
    </row>
    <row r="255" spans="4:37" x14ac:dyDescent="0.2">
      <c r="D255" s="46"/>
      <c r="E255" s="46"/>
      <c r="G255" s="46"/>
      <c r="I255" s="46"/>
      <c r="K255" s="46"/>
      <c r="M255" s="46"/>
      <c r="O255" s="46"/>
      <c r="Q255" s="46"/>
      <c r="S255" s="46"/>
      <c r="U255" s="46"/>
      <c r="W255" s="46"/>
      <c r="Y255" s="46"/>
      <c r="AA255" s="46"/>
      <c r="AC255" s="46"/>
      <c r="AE255" s="46"/>
      <c r="AG255" s="46"/>
      <c r="AI255" s="46"/>
      <c r="AK255" s="46"/>
    </row>
    <row r="256" spans="4:37" x14ac:dyDescent="0.2">
      <c r="D256" s="46"/>
      <c r="E256" s="46"/>
      <c r="G256" s="46"/>
      <c r="I256" s="46"/>
      <c r="K256" s="46"/>
      <c r="M256" s="46"/>
      <c r="O256" s="46"/>
      <c r="Q256" s="46"/>
      <c r="S256" s="46"/>
      <c r="U256" s="46"/>
      <c r="W256" s="46"/>
      <c r="Y256" s="46"/>
      <c r="AA256" s="46"/>
      <c r="AC256" s="46"/>
      <c r="AE256" s="46"/>
      <c r="AG256" s="46"/>
      <c r="AI256" s="46"/>
      <c r="AK256" s="46"/>
    </row>
    <row r="257" spans="4:37" x14ac:dyDescent="0.2">
      <c r="D257" s="46"/>
      <c r="E257" s="46"/>
      <c r="G257" s="46"/>
      <c r="I257" s="46"/>
      <c r="K257" s="46"/>
      <c r="M257" s="46"/>
      <c r="O257" s="46"/>
      <c r="Q257" s="46"/>
      <c r="S257" s="46"/>
      <c r="U257" s="46"/>
      <c r="W257" s="46"/>
      <c r="Y257" s="46"/>
      <c r="AA257" s="46"/>
      <c r="AC257" s="46"/>
      <c r="AE257" s="46"/>
      <c r="AG257" s="46"/>
      <c r="AI257" s="46"/>
      <c r="AK257" s="46"/>
    </row>
    <row r="258" spans="4:37" x14ac:dyDescent="0.2">
      <c r="D258" s="46"/>
      <c r="E258" s="46"/>
      <c r="G258" s="46"/>
      <c r="I258" s="46"/>
      <c r="K258" s="46"/>
      <c r="M258" s="46"/>
      <c r="O258" s="46"/>
      <c r="Q258" s="46"/>
      <c r="S258" s="46"/>
      <c r="U258" s="46"/>
      <c r="W258" s="46"/>
      <c r="Y258" s="46"/>
      <c r="AA258" s="46"/>
      <c r="AC258" s="46"/>
      <c r="AE258" s="46"/>
      <c r="AG258" s="46"/>
      <c r="AI258" s="46"/>
      <c r="AK258" s="46"/>
    </row>
    <row r="259" spans="4:37" x14ac:dyDescent="0.2">
      <c r="D259" s="46"/>
      <c r="E259" s="46"/>
      <c r="G259" s="46"/>
      <c r="I259" s="46"/>
      <c r="K259" s="46"/>
      <c r="M259" s="46"/>
      <c r="O259" s="46"/>
      <c r="Q259" s="46"/>
      <c r="S259" s="46"/>
      <c r="U259" s="46"/>
      <c r="W259" s="46"/>
      <c r="Y259" s="46"/>
      <c r="AA259" s="46"/>
      <c r="AC259" s="46"/>
      <c r="AE259" s="46"/>
      <c r="AG259" s="46"/>
      <c r="AI259" s="46"/>
      <c r="AK259" s="46"/>
    </row>
    <row r="260" spans="4:37" x14ac:dyDescent="0.2">
      <c r="D260" s="46"/>
      <c r="E260" s="46"/>
      <c r="G260" s="46"/>
      <c r="I260" s="46"/>
      <c r="K260" s="46"/>
      <c r="M260" s="46"/>
      <c r="O260" s="46"/>
      <c r="Q260" s="46"/>
      <c r="S260" s="46"/>
      <c r="U260" s="46"/>
      <c r="W260" s="46"/>
      <c r="Y260" s="46"/>
      <c r="AA260" s="46"/>
      <c r="AC260" s="46"/>
      <c r="AE260" s="46"/>
      <c r="AG260" s="46"/>
      <c r="AI260" s="46"/>
      <c r="AK260" s="46"/>
    </row>
    <row r="261" spans="4:37" x14ac:dyDescent="0.2">
      <c r="D261" s="46"/>
      <c r="E261" s="46"/>
      <c r="G261" s="46"/>
      <c r="I261" s="46"/>
      <c r="K261" s="46"/>
      <c r="M261" s="46"/>
      <c r="O261" s="46"/>
      <c r="Q261" s="46"/>
      <c r="S261" s="46"/>
      <c r="U261" s="46"/>
      <c r="W261" s="46"/>
      <c r="Y261" s="46"/>
      <c r="AA261" s="46"/>
      <c r="AC261" s="46"/>
      <c r="AE261" s="46"/>
      <c r="AG261" s="46"/>
      <c r="AI261" s="46"/>
      <c r="AK261" s="46"/>
    </row>
    <row r="262" spans="4:37" x14ac:dyDescent="0.2">
      <c r="D262" s="46"/>
      <c r="E262" s="46"/>
      <c r="G262" s="46"/>
      <c r="I262" s="46"/>
      <c r="K262" s="46"/>
      <c r="M262" s="46"/>
      <c r="O262" s="46"/>
      <c r="Q262" s="46"/>
      <c r="S262" s="46"/>
      <c r="U262" s="46"/>
      <c r="W262" s="46"/>
      <c r="Y262" s="46"/>
      <c r="AA262" s="46"/>
      <c r="AC262" s="46"/>
      <c r="AE262" s="46"/>
      <c r="AG262" s="46"/>
      <c r="AI262" s="46"/>
      <c r="AK262" s="46"/>
    </row>
    <row r="263" spans="4:37" x14ac:dyDescent="0.2">
      <c r="D263" s="46"/>
      <c r="E263" s="46"/>
      <c r="G263" s="46"/>
      <c r="I263" s="46"/>
      <c r="K263" s="46"/>
      <c r="M263" s="46"/>
      <c r="O263" s="46"/>
      <c r="Q263" s="46"/>
      <c r="S263" s="46"/>
      <c r="U263" s="46"/>
      <c r="W263" s="46"/>
      <c r="Y263" s="46"/>
      <c r="AA263" s="46"/>
      <c r="AC263" s="46"/>
      <c r="AE263" s="46"/>
      <c r="AG263" s="46"/>
      <c r="AI263" s="46"/>
      <c r="AK263" s="46"/>
    </row>
    <row r="264" spans="4:37" x14ac:dyDescent="0.2">
      <c r="D264" s="46"/>
      <c r="E264" s="46"/>
      <c r="G264" s="46"/>
      <c r="I264" s="46"/>
      <c r="K264" s="46"/>
      <c r="M264" s="46"/>
      <c r="O264" s="46"/>
      <c r="Q264" s="46"/>
      <c r="S264" s="46"/>
      <c r="U264" s="46"/>
      <c r="W264" s="46"/>
      <c r="Y264" s="46"/>
      <c r="AA264" s="46"/>
      <c r="AC264" s="46"/>
      <c r="AE264" s="46"/>
      <c r="AG264" s="46"/>
      <c r="AI264" s="46"/>
      <c r="AK264" s="46"/>
    </row>
    <row r="265" spans="4:37" x14ac:dyDescent="0.2">
      <c r="D265" s="46"/>
      <c r="E265" s="46"/>
      <c r="G265" s="46"/>
      <c r="I265" s="46"/>
      <c r="K265" s="46"/>
      <c r="M265" s="46"/>
      <c r="O265" s="46"/>
      <c r="Q265" s="46"/>
      <c r="S265" s="46"/>
      <c r="U265" s="46"/>
      <c r="W265" s="46"/>
      <c r="Y265" s="46"/>
      <c r="AA265" s="46"/>
      <c r="AC265" s="46"/>
      <c r="AE265" s="46"/>
      <c r="AG265" s="46"/>
      <c r="AI265" s="46"/>
      <c r="AK265" s="46"/>
    </row>
    <row r="266" spans="4:37" x14ac:dyDescent="0.2">
      <c r="D266" s="46"/>
      <c r="E266" s="46"/>
      <c r="G266" s="46"/>
      <c r="I266" s="46"/>
      <c r="K266" s="46"/>
      <c r="M266" s="46"/>
      <c r="O266" s="46"/>
      <c r="Q266" s="46"/>
      <c r="S266" s="46"/>
      <c r="U266" s="46"/>
      <c r="W266" s="46"/>
      <c r="Y266" s="46"/>
      <c r="AA266" s="46"/>
      <c r="AC266" s="46"/>
      <c r="AE266" s="46"/>
      <c r="AG266" s="46"/>
      <c r="AI266" s="46"/>
      <c r="AK266" s="46"/>
    </row>
    <row r="267" spans="4:37" x14ac:dyDescent="0.2">
      <c r="D267" s="46"/>
      <c r="E267" s="46"/>
      <c r="G267" s="46"/>
      <c r="I267" s="46"/>
      <c r="K267" s="46"/>
      <c r="M267" s="46"/>
      <c r="O267" s="46"/>
      <c r="Q267" s="46"/>
      <c r="S267" s="46"/>
      <c r="U267" s="46"/>
      <c r="W267" s="46"/>
      <c r="Y267" s="46"/>
      <c r="AA267" s="46"/>
      <c r="AC267" s="46"/>
      <c r="AE267" s="46"/>
      <c r="AG267" s="46"/>
      <c r="AI267" s="46"/>
      <c r="AK267" s="46"/>
    </row>
    <row r="268" spans="4:37" x14ac:dyDescent="0.2">
      <c r="D268" s="46"/>
      <c r="E268" s="46"/>
      <c r="G268" s="46"/>
      <c r="I268" s="46"/>
      <c r="K268" s="46"/>
      <c r="M268" s="46"/>
      <c r="O268" s="46"/>
      <c r="Q268" s="46"/>
      <c r="S268" s="46"/>
      <c r="U268" s="46"/>
      <c r="W268" s="46"/>
      <c r="Y268" s="46"/>
      <c r="AA268" s="46"/>
      <c r="AC268" s="46"/>
      <c r="AE268" s="46"/>
      <c r="AG268" s="46"/>
      <c r="AI268" s="46"/>
      <c r="AK268" s="46"/>
    </row>
    <row r="269" spans="4:37" x14ac:dyDescent="0.2">
      <c r="D269" s="46"/>
      <c r="E269" s="46"/>
      <c r="G269" s="46"/>
      <c r="I269" s="46"/>
      <c r="K269" s="46"/>
      <c r="M269" s="46"/>
      <c r="O269" s="46"/>
      <c r="Q269" s="46"/>
      <c r="S269" s="46"/>
      <c r="U269" s="46"/>
      <c r="W269" s="46"/>
      <c r="Y269" s="46"/>
      <c r="AA269" s="46"/>
      <c r="AC269" s="46"/>
      <c r="AE269" s="46"/>
      <c r="AG269" s="46"/>
      <c r="AI269" s="46"/>
      <c r="AK269" s="46"/>
    </row>
    <row r="270" spans="4:37" x14ac:dyDescent="0.2">
      <c r="D270" s="46"/>
      <c r="E270" s="46"/>
      <c r="G270" s="46"/>
      <c r="I270" s="46"/>
      <c r="K270" s="46"/>
      <c r="M270" s="46"/>
      <c r="O270" s="46"/>
      <c r="Q270" s="46"/>
      <c r="S270" s="46"/>
      <c r="U270" s="46"/>
      <c r="W270" s="46"/>
      <c r="Y270" s="46"/>
      <c r="AA270" s="46"/>
      <c r="AC270" s="46"/>
      <c r="AE270" s="46"/>
      <c r="AG270" s="46"/>
      <c r="AI270" s="46"/>
      <c r="AK270" s="46"/>
    </row>
    <row r="271" spans="4:37" x14ac:dyDescent="0.2">
      <c r="D271" s="46"/>
      <c r="E271" s="46"/>
      <c r="G271" s="46"/>
      <c r="I271" s="46"/>
      <c r="K271" s="46"/>
      <c r="M271" s="46"/>
      <c r="O271" s="46"/>
      <c r="Q271" s="46"/>
      <c r="S271" s="46"/>
      <c r="U271" s="46"/>
      <c r="W271" s="46"/>
      <c r="Y271" s="46"/>
      <c r="AA271" s="46"/>
      <c r="AC271" s="46"/>
      <c r="AE271" s="46"/>
      <c r="AG271" s="46"/>
      <c r="AI271" s="46"/>
      <c r="AK271" s="46"/>
    </row>
    <row r="272" spans="4:37" x14ac:dyDescent="0.2">
      <c r="D272" s="46"/>
      <c r="E272" s="46"/>
      <c r="G272" s="46"/>
      <c r="I272" s="46"/>
      <c r="K272" s="46"/>
      <c r="M272" s="46"/>
      <c r="O272" s="46"/>
      <c r="Q272" s="46"/>
      <c r="S272" s="46"/>
      <c r="U272" s="46"/>
      <c r="W272" s="46"/>
      <c r="Y272" s="46"/>
      <c r="AA272" s="46"/>
      <c r="AC272" s="46"/>
      <c r="AE272" s="46"/>
      <c r="AG272" s="46"/>
      <c r="AI272" s="46"/>
      <c r="AK272" s="46"/>
    </row>
    <row r="273" spans="4:37" x14ac:dyDescent="0.2">
      <c r="D273" s="46"/>
      <c r="E273" s="46"/>
      <c r="G273" s="46"/>
      <c r="I273" s="46"/>
      <c r="K273" s="46"/>
      <c r="M273" s="46"/>
      <c r="O273" s="46"/>
      <c r="Q273" s="46"/>
      <c r="S273" s="46"/>
      <c r="U273" s="46"/>
      <c r="W273" s="46"/>
      <c r="Y273" s="46"/>
      <c r="AA273" s="46"/>
      <c r="AC273" s="46"/>
      <c r="AE273" s="46"/>
      <c r="AG273" s="46"/>
      <c r="AI273" s="46"/>
      <c r="AK273" s="46"/>
    </row>
    <row r="274" spans="4:37" x14ac:dyDescent="0.2">
      <c r="D274" s="46"/>
      <c r="E274" s="46"/>
      <c r="G274" s="46"/>
      <c r="I274" s="46"/>
      <c r="K274" s="46"/>
      <c r="M274" s="46"/>
      <c r="O274" s="46"/>
      <c r="Q274" s="46"/>
      <c r="S274" s="46"/>
      <c r="U274" s="46"/>
      <c r="W274" s="46"/>
      <c r="Y274" s="46"/>
      <c r="AA274" s="46"/>
      <c r="AC274" s="46"/>
      <c r="AE274" s="46"/>
      <c r="AG274" s="46"/>
      <c r="AI274" s="46"/>
      <c r="AK274" s="46"/>
    </row>
    <row r="275" spans="4:37" x14ac:dyDescent="0.2">
      <c r="D275" s="46"/>
      <c r="E275" s="46"/>
      <c r="G275" s="46"/>
      <c r="I275" s="46"/>
      <c r="K275" s="46"/>
      <c r="M275" s="46"/>
      <c r="O275" s="46"/>
      <c r="Q275" s="46"/>
      <c r="S275" s="46"/>
      <c r="U275" s="46"/>
      <c r="W275" s="46"/>
      <c r="Y275" s="46"/>
      <c r="AA275" s="46"/>
      <c r="AC275" s="46"/>
      <c r="AE275" s="46"/>
      <c r="AG275" s="46"/>
      <c r="AI275" s="46"/>
      <c r="AK275" s="46"/>
    </row>
    <row r="276" spans="4:37" x14ac:dyDescent="0.2">
      <c r="D276" s="46"/>
      <c r="E276" s="46"/>
      <c r="G276" s="46"/>
      <c r="I276" s="46"/>
      <c r="K276" s="46"/>
      <c r="M276" s="46"/>
      <c r="O276" s="46"/>
      <c r="Q276" s="46"/>
      <c r="S276" s="46"/>
      <c r="U276" s="46"/>
      <c r="W276" s="46"/>
      <c r="Y276" s="46"/>
      <c r="AA276" s="46"/>
      <c r="AC276" s="46"/>
      <c r="AE276" s="46"/>
      <c r="AG276" s="46"/>
      <c r="AI276" s="46"/>
      <c r="AK276" s="46"/>
    </row>
    <row r="277" spans="4:37" x14ac:dyDescent="0.2">
      <c r="D277" s="46"/>
      <c r="E277" s="46"/>
      <c r="G277" s="46"/>
      <c r="I277" s="46"/>
      <c r="K277" s="46"/>
      <c r="M277" s="46"/>
      <c r="O277" s="46"/>
      <c r="Q277" s="46"/>
      <c r="S277" s="46"/>
      <c r="U277" s="46"/>
      <c r="W277" s="46"/>
      <c r="Y277" s="46"/>
      <c r="AA277" s="46"/>
      <c r="AC277" s="46"/>
      <c r="AE277" s="46"/>
      <c r="AG277" s="46"/>
      <c r="AI277" s="46"/>
      <c r="AK277" s="46"/>
    </row>
    <row r="278" spans="4:37" x14ac:dyDescent="0.2">
      <c r="D278" s="46"/>
      <c r="E278" s="46"/>
      <c r="G278" s="46"/>
      <c r="I278" s="46"/>
      <c r="K278" s="46"/>
      <c r="M278" s="46"/>
      <c r="O278" s="46"/>
      <c r="Q278" s="46"/>
      <c r="S278" s="46"/>
      <c r="U278" s="46"/>
      <c r="W278" s="46"/>
      <c r="Y278" s="46"/>
      <c r="AA278" s="46"/>
      <c r="AC278" s="46"/>
      <c r="AE278" s="46"/>
      <c r="AG278" s="46"/>
      <c r="AI278" s="46"/>
      <c r="AK278" s="46"/>
    </row>
    <row r="279" spans="4:37" x14ac:dyDescent="0.2">
      <c r="D279" s="46"/>
      <c r="E279" s="46"/>
      <c r="G279" s="46"/>
      <c r="I279" s="46"/>
      <c r="K279" s="46"/>
      <c r="M279" s="46"/>
      <c r="O279" s="46"/>
      <c r="Q279" s="46"/>
      <c r="S279" s="46"/>
      <c r="U279" s="46"/>
      <c r="W279" s="46"/>
      <c r="Y279" s="46"/>
      <c r="AA279" s="46"/>
      <c r="AC279" s="46"/>
      <c r="AE279" s="46"/>
      <c r="AG279" s="46"/>
      <c r="AI279" s="46"/>
      <c r="AK279" s="46"/>
    </row>
    <row r="280" spans="4:37" x14ac:dyDescent="0.2">
      <c r="D280" s="46"/>
      <c r="E280" s="46"/>
      <c r="G280" s="46"/>
      <c r="I280" s="46"/>
      <c r="K280" s="46"/>
      <c r="M280" s="46"/>
      <c r="O280" s="46"/>
      <c r="Q280" s="46"/>
      <c r="S280" s="46"/>
      <c r="U280" s="46"/>
      <c r="W280" s="46"/>
      <c r="Y280" s="46"/>
      <c r="AA280" s="46"/>
      <c r="AC280" s="46"/>
      <c r="AE280" s="46"/>
      <c r="AG280" s="46"/>
      <c r="AI280" s="46"/>
      <c r="AK280" s="46"/>
    </row>
    <row r="281" spans="4:37" x14ac:dyDescent="0.2">
      <c r="D281" s="46"/>
      <c r="E281" s="46"/>
      <c r="G281" s="46"/>
      <c r="I281" s="46"/>
      <c r="K281" s="46"/>
      <c r="M281" s="46"/>
      <c r="O281" s="46"/>
      <c r="Q281" s="46"/>
      <c r="S281" s="46"/>
      <c r="U281" s="46"/>
      <c r="W281" s="46"/>
      <c r="Y281" s="46"/>
      <c r="AA281" s="46"/>
      <c r="AC281" s="46"/>
      <c r="AE281" s="46"/>
      <c r="AG281" s="46"/>
      <c r="AI281" s="46"/>
      <c r="AK281" s="46"/>
    </row>
    <row r="282" spans="4:37" x14ac:dyDescent="0.2">
      <c r="D282" s="46"/>
      <c r="E282" s="46"/>
      <c r="G282" s="46"/>
      <c r="I282" s="46"/>
      <c r="K282" s="46"/>
      <c r="M282" s="46"/>
      <c r="O282" s="46"/>
      <c r="Q282" s="46"/>
      <c r="S282" s="46"/>
      <c r="U282" s="46"/>
      <c r="W282" s="46"/>
      <c r="Y282" s="46"/>
      <c r="AA282" s="46"/>
      <c r="AC282" s="46"/>
      <c r="AE282" s="46"/>
      <c r="AG282" s="46"/>
      <c r="AI282" s="46"/>
      <c r="AK282" s="46"/>
    </row>
    <row r="283" spans="4:37" x14ac:dyDescent="0.2">
      <c r="D283" s="46"/>
      <c r="E283" s="46"/>
      <c r="G283" s="46"/>
      <c r="I283" s="46"/>
      <c r="K283" s="46"/>
      <c r="M283" s="46"/>
      <c r="O283" s="46"/>
      <c r="Q283" s="46"/>
      <c r="S283" s="46"/>
      <c r="U283" s="46"/>
      <c r="W283" s="46"/>
      <c r="Y283" s="46"/>
      <c r="AA283" s="46"/>
      <c r="AC283" s="46"/>
      <c r="AE283" s="46"/>
      <c r="AG283" s="46"/>
      <c r="AI283" s="46"/>
      <c r="AK283" s="46"/>
    </row>
    <row r="284" spans="4:37" x14ac:dyDescent="0.2">
      <c r="D284" s="46"/>
      <c r="E284" s="46"/>
      <c r="G284" s="46"/>
      <c r="I284" s="46"/>
      <c r="K284" s="46"/>
      <c r="M284" s="46"/>
      <c r="O284" s="46"/>
      <c r="Q284" s="46"/>
      <c r="S284" s="46"/>
      <c r="U284" s="46"/>
      <c r="W284" s="46"/>
      <c r="Y284" s="46"/>
      <c r="AA284" s="46"/>
      <c r="AC284" s="46"/>
      <c r="AE284" s="46"/>
      <c r="AG284" s="46"/>
      <c r="AI284" s="46"/>
      <c r="AK284" s="46"/>
    </row>
    <row r="285" spans="4:37" x14ac:dyDescent="0.2">
      <c r="D285" s="46"/>
      <c r="E285" s="46"/>
      <c r="G285" s="46"/>
      <c r="I285" s="46"/>
      <c r="K285" s="46"/>
      <c r="M285" s="46"/>
      <c r="O285" s="46"/>
      <c r="Q285" s="46"/>
      <c r="S285" s="46"/>
      <c r="U285" s="46"/>
      <c r="W285" s="46"/>
      <c r="Y285" s="46"/>
      <c r="AA285" s="46"/>
      <c r="AC285" s="46"/>
      <c r="AE285" s="46"/>
      <c r="AG285" s="46"/>
      <c r="AI285" s="46"/>
      <c r="AK285" s="46"/>
    </row>
    <row r="286" spans="4:37" x14ac:dyDescent="0.2">
      <c r="D286" s="46"/>
      <c r="E286" s="46"/>
      <c r="G286" s="46"/>
      <c r="I286" s="46"/>
      <c r="K286" s="46"/>
      <c r="M286" s="46"/>
      <c r="O286" s="46"/>
      <c r="Q286" s="46"/>
      <c r="S286" s="46"/>
      <c r="U286" s="46"/>
      <c r="W286" s="46"/>
      <c r="Y286" s="46"/>
      <c r="AA286" s="46"/>
      <c r="AC286" s="46"/>
      <c r="AE286" s="46"/>
      <c r="AG286" s="46"/>
      <c r="AI286" s="46"/>
      <c r="AK286" s="46"/>
    </row>
    <row r="287" spans="4:37" x14ac:dyDescent="0.2">
      <c r="D287" s="46"/>
      <c r="E287" s="46"/>
      <c r="G287" s="46"/>
      <c r="I287" s="46"/>
      <c r="K287" s="46"/>
      <c r="M287" s="46"/>
      <c r="O287" s="46"/>
      <c r="Q287" s="46"/>
      <c r="S287" s="46"/>
      <c r="U287" s="46"/>
      <c r="W287" s="46"/>
      <c r="Y287" s="46"/>
      <c r="AA287" s="46"/>
      <c r="AC287" s="46"/>
      <c r="AE287" s="46"/>
      <c r="AG287" s="46"/>
      <c r="AI287" s="46"/>
      <c r="AK287" s="46"/>
    </row>
    <row r="288" spans="4:37" x14ac:dyDescent="0.2">
      <c r="D288" s="46"/>
      <c r="E288" s="46"/>
      <c r="G288" s="46"/>
      <c r="I288" s="46"/>
      <c r="K288" s="46"/>
      <c r="M288" s="46"/>
      <c r="O288" s="46"/>
      <c r="Q288" s="46"/>
      <c r="S288" s="46"/>
      <c r="U288" s="46"/>
      <c r="W288" s="46"/>
      <c r="Y288" s="46"/>
      <c r="AA288" s="46"/>
      <c r="AC288" s="46"/>
      <c r="AE288" s="46"/>
      <c r="AG288" s="46"/>
      <c r="AI288" s="46"/>
      <c r="AK288" s="46"/>
    </row>
    <row r="289" spans="4:37" x14ac:dyDescent="0.2">
      <c r="D289" s="46"/>
      <c r="E289" s="46"/>
      <c r="G289" s="46"/>
      <c r="I289" s="46"/>
      <c r="K289" s="46"/>
      <c r="M289" s="46"/>
      <c r="O289" s="46"/>
      <c r="Q289" s="46"/>
      <c r="S289" s="46"/>
      <c r="U289" s="46"/>
      <c r="W289" s="46"/>
      <c r="Y289" s="46"/>
      <c r="AA289" s="46"/>
      <c r="AC289" s="46"/>
      <c r="AE289" s="46"/>
      <c r="AG289" s="46"/>
      <c r="AI289" s="46"/>
      <c r="AK289" s="46"/>
    </row>
    <row r="290" spans="4:37" x14ac:dyDescent="0.2">
      <c r="D290" s="46"/>
      <c r="E290" s="46"/>
      <c r="G290" s="46"/>
      <c r="I290" s="46"/>
      <c r="K290" s="46"/>
      <c r="M290" s="46"/>
      <c r="O290" s="46"/>
      <c r="Q290" s="46"/>
      <c r="S290" s="46"/>
      <c r="U290" s="46"/>
      <c r="W290" s="46"/>
      <c r="Y290" s="46"/>
      <c r="AA290" s="46"/>
      <c r="AC290" s="46"/>
      <c r="AE290" s="46"/>
      <c r="AG290" s="46"/>
      <c r="AI290" s="46"/>
      <c r="AK290" s="46"/>
    </row>
    <row r="291" spans="4:37" x14ac:dyDescent="0.2">
      <c r="D291" s="46"/>
      <c r="E291" s="46"/>
      <c r="G291" s="46"/>
      <c r="I291" s="46"/>
      <c r="K291" s="46"/>
      <c r="M291" s="46"/>
      <c r="O291" s="46"/>
      <c r="Q291" s="46"/>
      <c r="S291" s="46"/>
      <c r="U291" s="46"/>
      <c r="W291" s="46"/>
      <c r="Y291" s="46"/>
      <c r="AA291" s="46"/>
      <c r="AC291" s="46"/>
      <c r="AE291" s="46"/>
      <c r="AG291" s="46"/>
      <c r="AI291" s="46"/>
      <c r="AK291" s="46"/>
    </row>
    <row r="292" spans="4:37" x14ac:dyDescent="0.2">
      <c r="D292" s="46"/>
      <c r="E292" s="46"/>
      <c r="G292" s="46"/>
      <c r="I292" s="46"/>
      <c r="K292" s="46"/>
      <c r="M292" s="46"/>
      <c r="O292" s="46"/>
      <c r="Q292" s="46"/>
      <c r="S292" s="46"/>
      <c r="U292" s="46"/>
      <c r="W292" s="46"/>
      <c r="Y292" s="46"/>
      <c r="AA292" s="46"/>
      <c r="AC292" s="46"/>
      <c r="AE292" s="46"/>
      <c r="AG292" s="46"/>
      <c r="AI292" s="46"/>
      <c r="AK292" s="46"/>
    </row>
    <row r="293" spans="4:37" x14ac:dyDescent="0.2">
      <c r="D293" s="46"/>
      <c r="E293" s="46"/>
      <c r="G293" s="46"/>
      <c r="I293" s="46"/>
      <c r="K293" s="46"/>
      <c r="M293" s="46"/>
      <c r="O293" s="46"/>
      <c r="Q293" s="46"/>
      <c r="S293" s="46"/>
      <c r="U293" s="46"/>
      <c r="W293" s="46"/>
      <c r="Y293" s="46"/>
      <c r="AA293" s="46"/>
      <c r="AC293" s="46"/>
      <c r="AE293" s="46"/>
      <c r="AG293" s="46"/>
      <c r="AI293" s="46"/>
      <c r="AK293" s="46"/>
    </row>
    <row r="294" spans="4:37" x14ac:dyDescent="0.2">
      <c r="D294" s="46"/>
      <c r="E294" s="46"/>
      <c r="G294" s="46"/>
      <c r="I294" s="46"/>
      <c r="K294" s="46"/>
      <c r="M294" s="46"/>
      <c r="O294" s="46"/>
      <c r="Q294" s="46"/>
      <c r="S294" s="46"/>
      <c r="U294" s="46"/>
      <c r="W294" s="46"/>
      <c r="Y294" s="46"/>
      <c r="AA294" s="46"/>
      <c r="AC294" s="46"/>
      <c r="AE294" s="46"/>
      <c r="AG294" s="46"/>
      <c r="AI294" s="46"/>
      <c r="AK294" s="46"/>
    </row>
    <row r="295" spans="4:37" x14ac:dyDescent="0.2">
      <c r="D295" s="46"/>
      <c r="E295" s="46"/>
      <c r="G295" s="46"/>
      <c r="I295" s="46"/>
      <c r="K295" s="46"/>
      <c r="M295" s="46"/>
      <c r="O295" s="46"/>
      <c r="Q295" s="46"/>
      <c r="S295" s="46"/>
      <c r="U295" s="46"/>
      <c r="W295" s="46"/>
      <c r="Y295" s="46"/>
      <c r="AA295" s="46"/>
      <c r="AC295" s="46"/>
      <c r="AE295" s="46"/>
      <c r="AG295" s="46"/>
      <c r="AI295" s="46"/>
      <c r="AK295" s="46"/>
    </row>
    <row r="296" spans="4:37" x14ac:dyDescent="0.2">
      <c r="D296" s="46"/>
      <c r="E296" s="46"/>
      <c r="G296" s="46"/>
      <c r="I296" s="46"/>
      <c r="K296" s="46"/>
      <c r="M296" s="46"/>
      <c r="O296" s="46"/>
      <c r="Q296" s="46"/>
      <c r="S296" s="46"/>
      <c r="U296" s="46"/>
      <c r="W296" s="46"/>
      <c r="Y296" s="46"/>
      <c r="AA296" s="46"/>
      <c r="AC296" s="46"/>
      <c r="AE296" s="46"/>
      <c r="AG296" s="46"/>
      <c r="AI296" s="46"/>
      <c r="AK296" s="46"/>
    </row>
    <row r="297" spans="4:37" x14ac:dyDescent="0.2">
      <c r="D297" s="46"/>
      <c r="E297" s="46"/>
      <c r="G297" s="46"/>
      <c r="I297" s="46"/>
      <c r="K297" s="46"/>
      <c r="M297" s="46"/>
      <c r="O297" s="46"/>
      <c r="Q297" s="46"/>
      <c r="S297" s="46"/>
      <c r="U297" s="46"/>
      <c r="W297" s="46"/>
      <c r="Y297" s="46"/>
      <c r="AA297" s="46"/>
      <c r="AC297" s="46"/>
      <c r="AE297" s="46"/>
      <c r="AG297" s="46"/>
      <c r="AI297" s="46"/>
      <c r="AK297" s="46"/>
    </row>
    <row r="298" spans="4:37" x14ac:dyDescent="0.2">
      <c r="D298" s="46"/>
      <c r="E298" s="46"/>
      <c r="G298" s="46"/>
      <c r="I298" s="46"/>
      <c r="K298" s="46"/>
      <c r="M298" s="46"/>
      <c r="O298" s="46"/>
      <c r="Q298" s="46"/>
      <c r="S298" s="46"/>
      <c r="U298" s="46"/>
      <c r="W298" s="46"/>
      <c r="Y298" s="46"/>
      <c r="AA298" s="46"/>
      <c r="AC298" s="46"/>
      <c r="AE298" s="46"/>
      <c r="AG298" s="46"/>
      <c r="AI298" s="46"/>
      <c r="AK298" s="46"/>
    </row>
    <row r="299" spans="4:37" x14ac:dyDescent="0.2">
      <c r="D299" s="46"/>
      <c r="E299" s="46"/>
      <c r="G299" s="46"/>
      <c r="I299" s="46"/>
      <c r="K299" s="46"/>
      <c r="M299" s="46"/>
      <c r="O299" s="46"/>
      <c r="Q299" s="46"/>
      <c r="S299" s="46"/>
      <c r="U299" s="46"/>
      <c r="W299" s="46"/>
      <c r="Y299" s="46"/>
      <c r="AA299" s="46"/>
      <c r="AC299" s="46"/>
      <c r="AE299" s="46"/>
      <c r="AG299" s="46"/>
      <c r="AI299" s="46"/>
      <c r="AK299" s="46"/>
    </row>
    <row r="300" spans="4:37" x14ac:dyDescent="0.2">
      <c r="D300" s="46"/>
      <c r="E300" s="46"/>
      <c r="G300" s="46"/>
      <c r="I300" s="46"/>
      <c r="K300" s="46"/>
      <c r="M300" s="46"/>
      <c r="O300" s="46"/>
      <c r="Q300" s="46"/>
      <c r="S300" s="46"/>
      <c r="U300" s="46"/>
      <c r="W300" s="46"/>
      <c r="Y300" s="46"/>
      <c r="AA300" s="46"/>
      <c r="AC300" s="46"/>
      <c r="AE300" s="46"/>
      <c r="AG300" s="46"/>
      <c r="AI300" s="46"/>
      <c r="AK300" s="46"/>
    </row>
    <row r="301" spans="4:37" x14ac:dyDescent="0.2">
      <c r="D301" s="46"/>
      <c r="E301" s="46"/>
      <c r="G301" s="46"/>
      <c r="I301" s="46"/>
      <c r="K301" s="46"/>
      <c r="M301" s="46"/>
      <c r="O301" s="46"/>
      <c r="Q301" s="46"/>
      <c r="S301" s="46"/>
      <c r="U301" s="46"/>
      <c r="W301" s="46"/>
      <c r="Y301" s="46"/>
      <c r="AA301" s="46"/>
      <c r="AC301" s="46"/>
      <c r="AE301" s="46"/>
      <c r="AG301" s="46"/>
      <c r="AI301" s="46"/>
      <c r="AK301" s="46"/>
    </row>
    <row r="302" spans="4:37" x14ac:dyDescent="0.2">
      <c r="D302" s="46"/>
      <c r="E302" s="46"/>
      <c r="G302" s="46"/>
      <c r="I302" s="46"/>
      <c r="K302" s="46"/>
      <c r="M302" s="46"/>
      <c r="O302" s="46"/>
      <c r="Q302" s="46"/>
      <c r="S302" s="46"/>
      <c r="U302" s="46"/>
      <c r="W302" s="46"/>
      <c r="Y302" s="46"/>
      <c r="AA302" s="46"/>
      <c r="AC302" s="46"/>
      <c r="AE302" s="46"/>
      <c r="AG302" s="46"/>
      <c r="AI302" s="46"/>
      <c r="AK302" s="46"/>
    </row>
    <row r="303" spans="4:37" x14ac:dyDescent="0.2">
      <c r="D303" s="46"/>
      <c r="E303" s="46"/>
      <c r="G303" s="46"/>
      <c r="I303" s="46"/>
      <c r="K303" s="46"/>
      <c r="M303" s="46"/>
      <c r="O303" s="46"/>
      <c r="Q303" s="46"/>
      <c r="S303" s="46"/>
      <c r="U303" s="46"/>
      <c r="W303" s="46"/>
      <c r="Y303" s="46"/>
      <c r="AA303" s="46"/>
      <c r="AC303" s="46"/>
      <c r="AE303" s="46"/>
      <c r="AG303" s="46"/>
      <c r="AI303" s="46"/>
      <c r="AK303" s="46"/>
    </row>
    <row r="304" spans="4:37" x14ac:dyDescent="0.2">
      <c r="D304" s="46"/>
      <c r="E304" s="46"/>
      <c r="G304" s="46"/>
      <c r="I304" s="46"/>
      <c r="K304" s="46"/>
      <c r="M304" s="46"/>
      <c r="O304" s="46"/>
      <c r="Q304" s="46"/>
      <c r="S304" s="46"/>
      <c r="U304" s="46"/>
      <c r="W304" s="46"/>
      <c r="Y304" s="46"/>
      <c r="AA304" s="46"/>
      <c r="AC304" s="46"/>
      <c r="AE304" s="46"/>
      <c r="AG304" s="46"/>
      <c r="AI304" s="46"/>
      <c r="AK304" s="46"/>
    </row>
    <row r="305" spans="4:37" x14ac:dyDescent="0.2">
      <c r="D305" s="46"/>
      <c r="E305" s="46"/>
      <c r="G305" s="46"/>
      <c r="I305" s="46"/>
      <c r="K305" s="46"/>
      <c r="M305" s="46"/>
      <c r="O305" s="46"/>
      <c r="Q305" s="46"/>
      <c r="S305" s="46"/>
      <c r="U305" s="46"/>
      <c r="W305" s="46"/>
      <c r="Y305" s="46"/>
      <c r="AA305" s="46"/>
      <c r="AC305" s="46"/>
      <c r="AE305" s="46"/>
      <c r="AG305" s="46"/>
      <c r="AI305" s="46"/>
      <c r="AK305" s="46"/>
    </row>
    <row r="306" spans="4:37" x14ac:dyDescent="0.2">
      <c r="D306" s="46"/>
      <c r="E306" s="46"/>
      <c r="G306" s="46"/>
      <c r="I306" s="46"/>
      <c r="K306" s="46"/>
      <c r="M306" s="46"/>
      <c r="O306" s="46"/>
      <c r="Q306" s="46"/>
      <c r="S306" s="46"/>
      <c r="U306" s="46"/>
      <c r="W306" s="46"/>
      <c r="Y306" s="46"/>
      <c r="AA306" s="46"/>
      <c r="AC306" s="46"/>
      <c r="AE306" s="46"/>
      <c r="AG306" s="46"/>
      <c r="AI306" s="46"/>
      <c r="AK306" s="46"/>
    </row>
    <row r="307" spans="4:37" x14ac:dyDescent="0.2">
      <c r="D307" s="46"/>
      <c r="E307" s="46"/>
      <c r="G307" s="46"/>
      <c r="I307" s="46"/>
      <c r="K307" s="46"/>
      <c r="M307" s="46"/>
      <c r="O307" s="46"/>
      <c r="Q307" s="46"/>
      <c r="S307" s="46"/>
      <c r="U307" s="46"/>
      <c r="W307" s="46"/>
      <c r="Y307" s="46"/>
      <c r="AA307" s="46"/>
      <c r="AC307" s="46"/>
      <c r="AE307" s="46"/>
      <c r="AG307" s="46"/>
      <c r="AI307" s="46"/>
      <c r="AK307" s="46"/>
    </row>
    <row r="308" spans="4:37" x14ac:dyDescent="0.2">
      <c r="D308" s="46"/>
      <c r="E308" s="46"/>
      <c r="G308" s="46"/>
      <c r="I308" s="46"/>
      <c r="K308" s="46"/>
      <c r="M308" s="46"/>
      <c r="O308" s="46"/>
      <c r="Q308" s="46"/>
      <c r="S308" s="46"/>
      <c r="U308" s="46"/>
      <c r="W308" s="46"/>
      <c r="Y308" s="46"/>
      <c r="AA308" s="46"/>
      <c r="AC308" s="46"/>
      <c r="AE308" s="46"/>
      <c r="AG308" s="46"/>
      <c r="AI308" s="46"/>
      <c r="AK308" s="46"/>
    </row>
    <row r="309" spans="4:37" x14ac:dyDescent="0.2">
      <c r="D309" s="46"/>
      <c r="E309" s="46"/>
      <c r="G309" s="46"/>
      <c r="I309" s="46"/>
      <c r="K309" s="46"/>
      <c r="M309" s="46"/>
      <c r="O309" s="46"/>
      <c r="Q309" s="46"/>
      <c r="S309" s="46"/>
      <c r="U309" s="46"/>
      <c r="W309" s="46"/>
      <c r="Y309" s="46"/>
      <c r="AA309" s="46"/>
      <c r="AC309" s="46"/>
      <c r="AE309" s="46"/>
      <c r="AG309" s="46"/>
      <c r="AI309" s="46"/>
      <c r="AK309" s="46"/>
    </row>
    <row r="310" spans="4:37" x14ac:dyDescent="0.2">
      <c r="D310" s="46"/>
      <c r="E310" s="46"/>
      <c r="G310" s="46"/>
      <c r="I310" s="46"/>
      <c r="K310" s="46"/>
      <c r="M310" s="46"/>
      <c r="O310" s="46"/>
      <c r="Q310" s="46"/>
      <c r="S310" s="46"/>
      <c r="U310" s="46"/>
      <c r="W310" s="46"/>
      <c r="Y310" s="46"/>
      <c r="AA310" s="46"/>
      <c r="AC310" s="46"/>
      <c r="AE310" s="46"/>
      <c r="AG310" s="46"/>
      <c r="AI310" s="46"/>
      <c r="AK310" s="46"/>
    </row>
    <row r="311" spans="4:37" x14ac:dyDescent="0.2">
      <c r="D311" s="46"/>
      <c r="E311" s="46"/>
      <c r="G311" s="46"/>
      <c r="I311" s="46"/>
      <c r="K311" s="46"/>
      <c r="M311" s="46"/>
      <c r="O311" s="46"/>
      <c r="Q311" s="46"/>
      <c r="S311" s="46"/>
      <c r="U311" s="46"/>
      <c r="W311" s="46"/>
      <c r="Y311" s="46"/>
      <c r="AA311" s="46"/>
      <c r="AC311" s="46"/>
      <c r="AE311" s="46"/>
      <c r="AG311" s="46"/>
      <c r="AI311" s="46"/>
      <c r="AK311" s="46"/>
    </row>
    <row r="312" spans="4:37" x14ac:dyDescent="0.2">
      <c r="D312" s="46"/>
      <c r="E312" s="46"/>
      <c r="G312" s="46"/>
      <c r="I312" s="46"/>
      <c r="K312" s="46"/>
      <c r="M312" s="46"/>
      <c r="O312" s="46"/>
      <c r="Q312" s="46"/>
      <c r="S312" s="46"/>
      <c r="U312" s="46"/>
      <c r="W312" s="46"/>
      <c r="Y312" s="46"/>
      <c r="AA312" s="46"/>
      <c r="AC312" s="46"/>
      <c r="AE312" s="46"/>
      <c r="AG312" s="46"/>
      <c r="AI312" s="46"/>
      <c r="AK312" s="46"/>
    </row>
    <row r="313" spans="4:37" x14ac:dyDescent="0.2">
      <c r="D313" s="46"/>
      <c r="E313" s="46"/>
      <c r="G313" s="46"/>
      <c r="I313" s="46"/>
      <c r="K313" s="46"/>
      <c r="M313" s="46"/>
      <c r="O313" s="46"/>
      <c r="Q313" s="46"/>
      <c r="S313" s="46"/>
      <c r="U313" s="46"/>
      <c r="W313" s="46"/>
      <c r="Y313" s="46"/>
      <c r="AA313" s="46"/>
      <c r="AC313" s="46"/>
      <c r="AE313" s="46"/>
      <c r="AG313" s="46"/>
      <c r="AI313" s="46"/>
      <c r="AK313" s="46"/>
    </row>
    <row r="314" spans="4:37" x14ac:dyDescent="0.2">
      <c r="D314" s="46"/>
      <c r="E314" s="46"/>
      <c r="G314" s="46"/>
      <c r="I314" s="46"/>
      <c r="K314" s="46"/>
      <c r="M314" s="46"/>
      <c r="O314" s="46"/>
      <c r="Q314" s="46"/>
      <c r="S314" s="46"/>
      <c r="U314" s="46"/>
      <c r="W314" s="46"/>
      <c r="Y314" s="46"/>
      <c r="AA314" s="46"/>
      <c r="AC314" s="46"/>
      <c r="AE314" s="46"/>
      <c r="AG314" s="46"/>
      <c r="AI314" s="46"/>
      <c r="AK314" s="46"/>
    </row>
    <row r="315" spans="4:37" x14ac:dyDescent="0.2">
      <c r="D315" s="46"/>
      <c r="E315" s="46"/>
      <c r="G315" s="46"/>
      <c r="I315" s="46"/>
      <c r="K315" s="46"/>
      <c r="M315" s="46"/>
      <c r="O315" s="46"/>
      <c r="Q315" s="46"/>
      <c r="S315" s="46"/>
      <c r="U315" s="46"/>
      <c r="W315" s="46"/>
      <c r="Y315" s="46"/>
      <c r="AA315" s="46"/>
      <c r="AC315" s="46"/>
      <c r="AE315" s="46"/>
      <c r="AG315" s="46"/>
      <c r="AI315" s="46"/>
      <c r="AK315" s="46"/>
    </row>
    <row r="316" spans="4:37" x14ac:dyDescent="0.2">
      <c r="D316" s="46"/>
      <c r="E316" s="46"/>
      <c r="G316" s="46"/>
      <c r="I316" s="46"/>
      <c r="K316" s="46"/>
      <c r="M316" s="46"/>
      <c r="O316" s="46"/>
      <c r="Q316" s="46"/>
      <c r="S316" s="46"/>
      <c r="U316" s="46"/>
      <c r="W316" s="46"/>
      <c r="Y316" s="46"/>
      <c r="AA316" s="46"/>
      <c r="AC316" s="46"/>
      <c r="AE316" s="46"/>
      <c r="AG316" s="46"/>
      <c r="AI316" s="46"/>
      <c r="AK316" s="46"/>
    </row>
    <row r="317" spans="4:37" x14ac:dyDescent="0.2">
      <c r="D317" s="46"/>
      <c r="E317" s="46"/>
      <c r="G317" s="46"/>
      <c r="I317" s="46"/>
      <c r="K317" s="46"/>
      <c r="M317" s="46"/>
      <c r="O317" s="46"/>
      <c r="Q317" s="46"/>
      <c r="S317" s="46"/>
      <c r="U317" s="46"/>
      <c r="W317" s="46"/>
      <c r="Y317" s="46"/>
      <c r="AA317" s="46"/>
      <c r="AC317" s="46"/>
      <c r="AE317" s="46"/>
      <c r="AG317" s="46"/>
      <c r="AI317" s="46"/>
      <c r="AK317" s="46"/>
    </row>
    <row r="318" spans="4:37" x14ac:dyDescent="0.2">
      <c r="D318" s="46"/>
      <c r="E318" s="46"/>
      <c r="G318" s="46"/>
      <c r="I318" s="46"/>
      <c r="K318" s="46"/>
      <c r="M318" s="46"/>
      <c r="O318" s="46"/>
      <c r="Q318" s="46"/>
      <c r="S318" s="46"/>
      <c r="U318" s="46"/>
      <c r="W318" s="46"/>
      <c r="Y318" s="46"/>
      <c r="AA318" s="46"/>
      <c r="AC318" s="46"/>
      <c r="AE318" s="46"/>
      <c r="AG318" s="46"/>
      <c r="AI318" s="46"/>
      <c r="AK318" s="46"/>
    </row>
    <row r="319" spans="4:37" x14ac:dyDescent="0.2">
      <c r="D319" s="46"/>
      <c r="E319" s="46"/>
      <c r="G319" s="46"/>
      <c r="I319" s="46"/>
      <c r="K319" s="46"/>
      <c r="M319" s="46"/>
      <c r="O319" s="46"/>
      <c r="Q319" s="46"/>
      <c r="S319" s="46"/>
      <c r="U319" s="46"/>
      <c r="W319" s="46"/>
      <c r="Y319" s="46"/>
      <c r="AA319" s="46"/>
      <c r="AC319" s="46"/>
      <c r="AE319" s="46"/>
      <c r="AG319" s="46"/>
      <c r="AI319" s="46"/>
      <c r="AK319" s="46"/>
    </row>
    <row r="320" spans="4:37" x14ac:dyDescent="0.2">
      <c r="D320" s="46"/>
      <c r="E320" s="46"/>
      <c r="G320" s="46"/>
      <c r="I320" s="46"/>
      <c r="K320" s="46"/>
      <c r="M320" s="46"/>
      <c r="O320" s="46"/>
      <c r="Q320" s="46"/>
      <c r="S320" s="46"/>
      <c r="U320" s="46"/>
      <c r="W320" s="46"/>
      <c r="Y320" s="46"/>
      <c r="AA320" s="46"/>
      <c r="AC320" s="46"/>
      <c r="AE320" s="46"/>
      <c r="AG320" s="46"/>
      <c r="AI320" s="46"/>
      <c r="AK320" s="46"/>
    </row>
    <row r="321" spans="4:37" x14ac:dyDescent="0.2">
      <c r="D321" s="46"/>
      <c r="E321" s="46"/>
      <c r="G321" s="46"/>
      <c r="I321" s="46"/>
      <c r="K321" s="46"/>
      <c r="M321" s="46"/>
      <c r="O321" s="46"/>
      <c r="Q321" s="46"/>
      <c r="S321" s="46"/>
      <c r="U321" s="46"/>
      <c r="W321" s="46"/>
      <c r="Y321" s="46"/>
      <c r="AA321" s="46"/>
      <c r="AC321" s="46"/>
      <c r="AE321" s="46"/>
      <c r="AG321" s="46"/>
      <c r="AI321" s="46"/>
      <c r="AK321" s="46"/>
    </row>
    <row r="322" spans="4:37" x14ac:dyDescent="0.2">
      <c r="D322" s="46"/>
      <c r="E322" s="46"/>
      <c r="G322" s="46"/>
      <c r="I322" s="46"/>
      <c r="K322" s="46"/>
      <c r="M322" s="46"/>
      <c r="O322" s="46"/>
      <c r="Q322" s="46"/>
      <c r="S322" s="46"/>
      <c r="U322" s="46"/>
      <c r="W322" s="46"/>
      <c r="Y322" s="46"/>
      <c r="AA322" s="46"/>
      <c r="AC322" s="46"/>
      <c r="AE322" s="46"/>
      <c r="AG322" s="46"/>
      <c r="AI322" s="46"/>
      <c r="AK322" s="46"/>
    </row>
    <row r="323" spans="4:37" x14ac:dyDescent="0.2">
      <c r="D323" s="46"/>
      <c r="E323" s="46"/>
      <c r="G323" s="46"/>
      <c r="I323" s="46"/>
      <c r="K323" s="46"/>
      <c r="M323" s="46"/>
      <c r="O323" s="46"/>
      <c r="Q323" s="46"/>
      <c r="S323" s="46"/>
      <c r="U323" s="46"/>
      <c r="W323" s="46"/>
      <c r="Y323" s="46"/>
      <c r="AA323" s="46"/>
      <c r="AC323" s="46"/>
      <c r="AE323" s="46"/>
      <c r="AG323" s="46"/>
      <c r="AI323" s="46"/>
      <c r="AK323" s="46"/>
    </row>
    <row r="324" spans="4:37" x14ac:dyDescent="0.2">
      <c r="D324" s="46"/>
      <c r="E324" s="46"/>
      <c r="G324" s="46"/>
      <c r="I324" s="46"/>
      <c r="K324" s="46"/>
      <c r="M324" s="46"/>
      <c r="O324" s="46"/>
      <c r="Q324" s="46"/>
      <c r="S324" s="46"/>
      <c r="U324" s="46"/>
      <c r="W324" s="46"/>
      <c r="Y324" s="46"/>
      <c r="AA324" s="46"/>
      <c r="AC324" s="46"/>
      <c r="AE324" s="46"/>
      <c r="AG324" s="46"/>
      <c r="AI324" s="46"/>
      <c r="AK324" s="46"/>
    </row>
    <row r="325" spans="4:37" x14ac:dyDescent="0.2">
      <c r="D325" s="46"/>
      <c r="E325" s="46"/>
      <c r="G325" s="46"/>
      <c r="I325" s="46"/>
      <c r="K325" s="46"/>
      <c r="M325" s="46"/>
      <c r="O325" s="46"/>
      <c r="Q325" s="46"/>
      <c r="S325" s="46"/>
      <c r="U325" s="46"/>
      <c r="W325" s="46"/>
      <c r="Y325" s="46"/>
      <c r="AA325" s="46"/>
      <c r="AC325" s="46"/>
      <c r="AE325" s="46"/>
      <c r="AG325" s="46"/>
      <c r="AI325" s="46"/>
      <c r="AK325" s="46"/>
    </row>
    <row r="326" spans="4:37" x14ac:dyDescent="0.2">
      <c r="D326" s="46"/>
      <c r="E326" s="46"/>
      <c r="G326" s="46"/>
      <c r="I326" s="46"/>
      <c r="K326" s="46"/>
      <c r="M326" s="46"/>
      <c r="O326" s="46"/>
      <c r="Q326" s="46"/>
      <c r="S326" s="46"/>
      <c r="U326" s="46"/>
      <c r="W326" s="46"/>
      <c r="Y326" s="46"/>
      <c r="AA326" s="46"/>
      <c r="AC326" s="46"/>
      <c r="AE326" s="46"/>
      <c r="AG326" s="46"/>
      <c r="AI326" s="46"/>
      <c r="AK326" s="46"/>
    </row>
    <row r="327" spans="4:37" x14ac:dyDescent="0.2">
      <c r="D327" s="46"/>
      <c r="E327" s="46"/>
      <c r="G327" s="46"/>
      <c r="I327" s="46"/>
      <c r="K327" s="46"/>
      <c r="M327" s="46"/>
      <c r="O327" s="46"/>
      <c r="Q327" s="46"/>
      <c r="S327" s="46"/>
      <c r="U327" s="46"/>
      <c r="W327" s="46"/>
      <c r="Y327" s="46"/>
      <c r="AA327" s="46"/>
      <c r="AC327" s="46"/>
      <c r="AE327" s="46"/>
      <c r="AG327" s="46"/>
      <c r="AI327" s="46"/>
      <c r="AK327" s="46"/>
    </row>
    <row r="328" spans="4:37" x14ac:dyDescent="0.2">
      <c r="D328" s="46"/>
      <c r="E328" s="46"/>
      <c r="G328" s="46"/>
      <c r="I328" s="46"/>
      <c r="K328" s="46"/>
      <c r="M328" s="46"/>
      <c r="O328" s="46"/>
      <c r="Q328" s="46"/>
      <c r="S328" s="46"/>
      <c r="U328" s="46"/>
      <c r="W328" s="46"/>
      <c r="Y328" s="46"/>
      <c r="AA328" s="46"/>
      <c r="AC328" s="46"/>
      <c r="AE328" s="46"/>
      <c r="AG328" s="46"/>
      <c r="AI328" s="46"/>
      <c r="AK328" s="46"/>
    </row>
    <row r="329" spans="4:37" x14ac:dyDescent="0.2">
      <c r="D329" s="46"/>
      <c r="E329" s="46"/>
      <c r="G329" s="46"/>
      <c r="I329" s="46"/>
      <c r="K329" s="46"/>
      <c r="M329" s="46"/>
      <c r="O329" s="46"/>
      <c r="Q329" s="46"/>
      <c r="S329" s="46"/>
      <c r="U329" s="46"/>
      <c r="W329" s="46"/>
      <c r="Y329" s="46"/>
      <c r="AA329" s="46"/>
      <c r="AC329" s="46"/>
      <c r="AE329" s="46"/>
      <c r="AG329" s="46"/>
      <c r="AI329" s="46"/>
      <c r="AK329" s="46"/>
    </row>
    <row r="330" spans="4:37" x14ac:dyDescent="0.2">
      <c r="D330" s="46"/>
      <c r="E330" s="46"/>
      <c r="G330" s="46"/>
      <c r="I330" s="46"/>
      <c r="K330" s="46"/>
      <c r="M330" s="46"/>
      <c r="O330" s="46"/>
      <c r="Q330" s="46"/>
      <c r="S330" s="46"/>
      <c r="U330" s="46"/>
      <c r="W330" s="46"/>
      <c r="Y330" s="46"/>
      <c r="AA330" s="46"/>
      <c r="AC330" s="46"/>
      <c r="AE330" s="46"/>
      <c r="AG330" s="46"/>
      <c r="AI330" s="46"/>
      <c r="AK330" s="46"/>
    </row>
    <row r="331" spans="4:37" x14ac:dyDescent="0.2">
      <c r="D331" s="46"/>
      <c r="E331" s="46"/>
      <c r="G331" s="46"/>
      <c r="I331" s="46"/>
      <c r="K331" s="46"/>
      <c r="M331" s="46"/>
      <c r="O331" s="46"/>
      <c r="Q331" s="46"/>
      <c r="S331" s="46"/>
      <c r="U331" s="46"/>
      <c r="W331" s="46"/>
      <c r="Y331" s="46"/>
      <c r="AA331" s="46"/>
      <c r="AC331" s="46"/>
      <c r="AE331" s="46"/>
      <c r="AG331" s="46"/>
      <c r="AI331" s="46"/>
      <c r="AK331" s="46"/>
    </row>
    <row r="332" spans="4:37" x14ac:dyDescent="0.2">
      <c r="D332" s="46"/>
      <c r="E332" s="46"/>
      <c r="G332" s="46"/>
      <c r="I332" s="46"/>
      <c r="K332" s="46"/>
      <c r="M332" s="46"/>
      <c r="O332" s="46"/>
      <c r="Q332" s="46"/>
      <c r="S332" s="46"/>
      <c r="U332" s="46"/>
      <c r="W332" s="46"/>
      <c r="Y332" s="46"/>
      <c r="AA332" s="46"/>
      <c r="AC332" s="46"/>
      <c r="AE332" s="46"/>
      <c r="AG332" s="46"/>
      <c r="AI332" s="46"/>
      <c r="AK332" s="46"/>
    </row>
    <row r="333" spans="4:37" x14ac:dyDescent="0.2">
      <c r="D333" s="46"/>
      <c r="E333" s="46"/>
      <c r="G333" s="46"/>
      <c r="I333" s="46"/>
      <c r="K333" s="46"/>
      <c r="M333" s="46"/>
      <c r="O333" s="46"/>
      <c r="Q333" s="46"/>
      <c r="S333" s="46"/>
      <c r="U333" s="46"/>
      <c r="W333" s="46"/>
      <c r="Y333" s="46"/>
      <c r="AA333" s="46"/>
      <c r="AC333" s="46"/>
      <c r="AE333" s="46"/>
      <c r="AG333" s="46"/>
      <c r="AI333" s="46"/>
      <c r="AK333" s="46"/>
    </row>
    <row r="334" spans="4:37" x14ac:dyDescent="0.2">
      <c r="D334" s="46"/>
      <c r="E334" s="46"/>
      <c r="G334" s="46"/>
      <c r="I334" s="46"/>
      <c r="K334" s="46"/>
      <c r="M334" s="46"/>
      <c r="O334" s="46"/>
      <c r="Q334" s="46"/>
      <c r="S334" s="46"/>
      <c r="U334" s="46"/>
      <c r="W334" s="46"/>
      <c r="Y334" s="46"/>
      <c r="AA334" s="46"/>
      <c r="AC334" s="46"/>
      <c r="AE334" s="46"/>
      <c r="AG334" s="46"/>
      <c r="AI334" s="46"/>
      <c r="AK334" s="46"/>
    </row>
    <row r="335" spans="4:37" x14ac:dyDescent="0.2">
      <c r="D335" s="46"/>
      <c r="E335" s="46"/>
      <c r="G335" s="46"/>
      <c r="I335" s="46"/>
      <c r="K335" s="46"/>
      <c r="M335" s="46"/>
      <c r="O335" s="46"/>
      <c r="Q335" s="46"/>
      <c r="S335" s="46"/>
      <c r="U335" s="46"/>
      <c r="W335" s="46"/>
      <c r="Y335" s="46"/>
      <c r="AA335" s="46"/>
      <c r="AC335" s="46"/>
      <c r="AE335" s="46"/>
      <c r="AG335" s="46"/>
      <c r="AI335" s="46"/>
      <c r="AK335" s="46"/>
    </row>
    <row r="336" spans="4:37" x14ac:dyDescent="0.2">
      <c r="D336" s="46"/>
      <c r="E336" s="46"/>
      <c r="G336" s="46"/>
      <c r="I336" s="46"/>
      <c r="K336" s="46"/>
      <c r="M336" s="46"/>
      <c r="O336" s="46"/>
      <c r="Q336" s="46"/>
      <c r="S336" s="46"/>
      <c r="U336" s="46"/>
      <c r="W336" s="46"/>
      <c r="Y336" s="46"/>
      <c r="AA336" s="46"/>
      <c r="AC336" s="46"/>
      <c r="AE336" s="46"/>
      <c r="AG336" s="46"/>
      <c r="AI336" s="46"/>
      <c r="AK336" s="46"/>
    </row>
    <row r="337" spans="4:37" x14ac:dyDescent="0.2">
      <c r="D337" s="46"/>
      <c r="E337" s="46"/>
      <c r="G337" s="46"/>
      <c r="I337" s="46"/>
      <c r="K337" s="46"/>
      <c r="M337" s="46"/>
      <c r="O337" s="46"/>
      <c r="Q337" s="46"/>
      <c r="S337" s="46"/>
      <c r="U337" s="46"/>
      <c r="W337" s="46"/>
      <c r="Y337" s="46"/>
      <c r="AA337" s="46"/>
      <c r="AC337" s="46"/>
      <c r="AE337" s="46"/>
      <c r="AG337" s="46"/>
      <c r="AI337" s="46"/>
      <c r="AK337" s="46"/>
    </row>
    <row r="338" spans="4:37" x14ac:dyDescent="0.2">
      <c r="D338" s="46"/>
      <c r="E338" s="46"/>
      <c r="G338" s="46"/>
      <c r="I338" s="46"/>
      <c r="K338" s="46"/>
      <c r="M338" s="46"/>
      <c r="O338" s="46"/>
      <c r="Q338" s="46"/>
      <c r="S338" s="46"/>
      <c r="U338" s="46"/>
      <c r="W338" s="46"/>
      <c r="Y338" s="46"/>
      <c r="AA338" s="46"/>
      <c r="AC338" s="46"/>
      <c r="AE338" s="46"/>
      <c r="AG338" s="46"/>
      <c r="AI338" s="46"/>
      <c r="AK338" s="46"/>
    </row>
    <row r="339" spans="4:37" x14ac:dyDescent="0.2">
      <c r="D339" s="46"/>
      <c r="E339" s="46"/>
      <c r="G339" s="46"/>
      <c r="I339" s="46"/>
      <c r="K339" s="46"/>
      <c r="M339" s="46"/>
      <c r="O339" s="46"/>
      <c r="Q339" s="46"/>
      <c r="S339" s="46"/>
      <c r="U339" s="46"/>
      <c r="W339" s="46"/>
      <c r="Y339" s="46"/>
      <c r="AA339" s="46"/>
      <c r="AC339" s="46"/>
      <c r="AE339" s="46"/>
      <c r="AG339" s="46"/>
      <c r="AI339" s="46"/>
      <c r="AK339" s="46"/>
    </row>
    <row r="340" spans="4:37" x14ac:dyDescent="0.2">
      <c r="D340" s="46"/>
      <c r="E340" s="46"/>
      <c r="G340" s="46"/>
      <c r="I340" s="46"/>
      <c r="K340" s="46"/>
      <c r="M340" s="46"/>
      <c r="O340" s="46"/>
      <c r="Q340" s="46"/>
      <c r="S340" s="46"/>
      <c r="U340" s="46"/>
      <c r="W340" s="46"/>
      <c r="Y340" s="46"/>
      <c r="AA340" s="46"/>
      <c r="AC340" s="46"/>
      <c r="AE340" s="46"/>
      <c r="AG340" s="46"/>
      <c r="AI340" s="46"/>
      <c r="AK340" s="46"/>
    </row>
    <row r="341" spans="4:37" x14ac:dyDescent="0.2">
      <c r="D341" s="46"/>
      <c r="E341" s="46"/>
      <c r="G341" s="46"/>
      <c r="I341" s="46"/>
      <c r="K341" s="46"/>
      <c r="M341" s="46"/>
      <c r="O341" s="46"/>
      <c r="Q341" s="46"/>
      <c r="S341" s="46"/>
      <c r="U341" s="46"/>
      <c r="W341" s="46"/>
      <c r="Y341" s="46"/>
      <c r="AA341" s="46"/>
      <c r="AC341" s="46"/>
      <c r="AE341" s="46"/>
      <c r="AG341" s="46"/>
      <c r="AI341" s="46"/>
      <c r="AK341" s="46"/>
    </row>
    <row r="342" spans="4:37" x14ac:dyDescent="0.2">
      <c r="D342" s="46"/>
      <c r="E342" s="46"/>
      <c r="G342" s="46"/>
      <c r="I342" s="46"/>
      <c r="K342" s="46"/>
      <c r="M342" s="46"/>
      <c r="O342" s="46"/>
      <c r="Q342" s="46"/>
      <c r="S342" s="46"/>
      <c r="U342" s="46"/>
      <c r="W342" s="46"/>
      <c r="Y342" s="46"/>
      <c r="AA342" s="46"/>
      <c r="AC342" s="46"/>
      <c r="AE342" s="46"/>
      <c r="AG342" s="46"/>
      <c r="AI342" s="46"/>
      <c r="AK342" s="46"/>
    </row>
    <row r="343" spans="4:37" x14ac:dyDescent="0.2">
      <c r="D343" s="46"/>
      <c r="E343" s="46"/>
      <c r="G343" s="46"/>
      <c r="I343" s="46"/>
      <c r="K343" s="46"/>
      <c r="M343" s="46"/>
      <c r="O343" s="46"/>
      <c r="Q343" s="46"/>
      <c r="S343" s="46"/>
      <c r="U343" s="46"/>
      <c r="W343" s="46"/>
      <c r="Y343" s="46"/>
      <c r="AA343" s="46"/>
      <c r="AC343" s="46"/>
      <c r="AE343" s="46"/>
      <c r="AG343" s="46"/>
      <c r="AI343" s="46"/>
      <c r="AK343" s="46"/>
    </row>
    <row r="344" spans="4:37" x14ac:dyDescent="0.2">
      <c r="D344" s="46"/>
      <c r="E344" s="46"/>
      <c r="G344" s="46"/>
      <c r="I344" s="46"/>
      <c r="K344" s="46"/>
      <c r="M344" s="46"/>
      <c r="O344" s="46"/>
      <c r="Q344" s="46"/>
      <c r="S344" s="46"/>
      <c r="U344" s="46"/>
      <c r="W344" s="46"/>
      <c r="Y344" s="46"/>
      <c r="AA344" s="46"/>
      <c r="AC344" s="46"/>
      <c r="AE344" s="46"/>
      <c r="AG344" s="46"/>
      <c r="AI344" s="46"/>
      <c r="AK344" s="46"/>
    </row>
    <row r="345" spans="4:37" x14ac:dyDescent="0.2">
      <c r="D345" s="46"/>
      <c r="E345" s="46"/>
      <c r="G345" s="46"/>
      <c r="I345" s="46"/>
      <c r="K345" s="46"/>
      <c r="M345" s="46"/>
      <c r="O345" s="46"/>
      <c r="Q345" s="46"/>
      <c r="S345" s="46"/>
      <c r="U345" s="46"/>
      <c r="W345" s="46"/>
      <c r="Y345" s="46"/>
      <c r="AA345" s="46"/>
      <c r="AC345" s="46"/>
      <c r="AE345" s="46"/>
      <c r="AG345" s="46"/>
      <c r="AI345" s="46"/>
      <c r="AK345" s="46"/>
    </row>
    <row r="346" spans="4:37" x14ac:dyDescent="0.2">
      <c r="D346" s="46"/>
      <c r="E346" s="46"/>
      <c r="G346" s="46"/>
      <c r="I346" s="46"/>
      <c r="K346" s="46"/>
      <c r="M346" s="46"/>
      <c r="O346" s="46"/>
      <c r="Q346" s="46"/>
      <c r="S346" s="46"/>
      <c r="U346" s="46"/>
      <c r="W346" s="46"/>
      <c r="Y346" s="46"/>
      <c r="AA346" s="46"/>
      <c r="AC346" s="46"/>
      <c r="AE346" s="46"/>
      <c r="AG346" s="46"/>
      <c r="AI346" s="46"/>
      <c r="AK346" s="46"/>
    </row>
    <row r="347" spans="4:37" x14ac:dyDescent="0.2">
      <c r="D347" s="46"/>
      <c r="E347" s="46"/>
      <c r="G347" s="46"/>
      <c r="I347" s="46"/>
      <c r="K347" s="46"/>
      <c r="M347" s="46"/>
      <c r="O347" s="46"/>
      <c r="Q347" s="46"/>
      <c r="S347" s="46"/>
      <c r="U347" s="46"/>
      <c r="W347" s="46"/>
      <c r="Y347" s="46"/>
      <c r="AA347" s="46"/>
      <c r="AC347" s="46"/>
      <c r="AE347" s="46"/>
      <c r="AG347" s="46"/>
      <c r="AI347" s="46"/>
      <c r="AK347" s="46"/>
    </row>
    <row r="348" spans="4:37" x14ac:dyDescent="0.2">
      <c r="D348" s="46"/>
      <c r="E348" s="46"/>
      <c r="G348" s="46"/>
      <c r="I348" s="46"/>
      <c r="K348" s="46"/>
      <c r="M348" s="46"/>
      <c r="O348" s="46"/>
      <c r="Q348" s="46"/>
      <c r="S348" s="46"/>
      <c r="U348" s="46"/>
      <c r="W348" s="46"/>
      <c r="Y348" s="46"/>
      <c r="AA348" s="46"/>
      <c r="AC348" s="46"/>
      <c r="AE348" s="46"/>
      <c r="AG348" s="46"/>
      <c r="AI348" s="46"/>
      <c r="AK348" s="46"/>
    </row>
    <row r="349" spans="4:37" x14ac:dyDescent="0.2">
      <c r="D349" s="46"/>
      <c r="E349" s="46"/>
      <c r="G349" s="46"/>
      <c r="I349" s="46"/>
      <c r="K349" s="46"/>
      <c r="M349" s="46"/>
      <c r="O349" s="46"/>
      <c r="Q349" s="46"/>
      <c r="S349" s="46"/>
      <c r="U349" s="46"/>
      <c r="W349" s="46"/>
      <c r="Y349" s="46"/>
      <c r="AA349" s="46"/>
      <c r="AC349" s="46"/>
      <c r="AE349" s="46"/>
      <c r="AG349" s="46"/>
      <c r="AI349" s="46"/>
      <c r="AK349" s="46"/>
    </row>
    <row r="350" spans="4:37" x14ac:dyDescent="0.2">
      <c r="D350" s="46"/>
      <c r="E350" s="46"/>
      <c r="G350" s="46"/>
      <c r="I350" s="46"/>
      <c r="K350" s="46"/>
      <c r="M350" s="46"/>
      <c r="O350" s="46"/>
      <c r="Q350" s="46"/>
      <c r="S350" s="46"/>
      <c r="U350" s="46"/>
      <c r="W350" s="46"/>
      <c r="Y350" s="46"/>
      <c r="AA350" s="46"/>
      <c r="AC350" s="46"/>
      <c r="AE350" s="46"/>
      <c r="AG350" s="46"/>
      <c r="AI350" s="46"/>
      <c r="AK350" s="46"/>
    </row>
    <row r="351" spans="4:37" x14ac:dyDescent="0.2">
      <c r="D351" s="46"/>
      <c r="E351" s="46"/>
      <c r="G351" s="46"/>
      <c r="I351" s="46"/>
      <c r="K351" s="46"/>
      <c r="M351" s="46"/>
      <c r="O351" s="46"/>
      <c r="Q351" s="46"/>
      <c r="S351" s="46"/>
      <c r="U351" s="46"/>
      <c r="W351" s="46"/>
      <c r="Y351" s="46"/>
      <c r="AA351" s="46"/>
      <c r="AC351" s="46"/>
      <c r="AE351" s="46"/>
      <c r="AG351" s="46"/>
      <c r="AI351" s="46"/>
      <c r="AK351" s="46"/>
    </row>
    <row r="352" spans="4:37" x14ac:dyDescent="0.2">
      <c r="D352" s="46"/>
      <c r="E352" s="46"/>
      <c r="G352" s="46"/>
      <c r="I352" s="46"/>
      <c r="K352" s="46"/>
      <c r="M352" s="46"/>
      <c r="O352" s="46"/>
      <c r="Q352" s="46"/>
      <c r="S352" s="46"/>
      <c r="U352" s="46"/>
      <c r="W352" s="46"/>
      <c r="Y352" s="46"/>
      <c r="AA352" s="46"/>
      <c r="AC352" s="46"/>
      <c r="AE352" s="46"/>
      <c r="AG352" s="46"/>
      <c r="AI352" s="46"/>
      <c r="AK352" s="46"/>
    </row>
    <row r="353" spans="4:37" x14ac:dyDescent="0.2">
      <c r="D353" s="46"/>
      <c r="E353" s="46"/>
      <c r="G353" s="46"/>
      <c r="I353" s="46"/>
      <c r="K353" s="46"/>
      <c r="M353" s="46"/>
      <c r="O353" s="46"/>
      <c r="Q353" s="46"/>
      <c r="S353" s="46"/>
      <c r="U353" s="46"/>
      <c r="W353" s="46"/>
      <c r="Y353" s="46"/>
      <c r="AA353" s="46"/>
      <c r="AC353" s="46"/>
      <c r="AE353" s="46"/>
      <c r="AG353" s="46"/>
      <c r="AI353" s="46"/>
      <c r="AK353" s="46"/>
    </row>
    <row r="354" spans="4:37" x14ac:dyDescent="0.2">
      <c r="D354" s="46"/>
      <c r="E354" s="46"/>
      <c r="G354" s="46"/>
      <c r="I354" s="46"/>
      <c r="K354" s="46"/>
      <c r="M354" s="46"/>
      <c r="O354" s="46"/>
      <c r="Q354" s="46"/>
      <c r="S354" s="46"/>
      <c r="U354" s="46"/>
      <c r="W354" s="46"/>
      <c r="Y354" s="46"/>
      <c r="AA354" s="46"/>
      <c r="AC354" s="46"/>
      <c r="AE354" s="46"/>
      <c r="AG354" s="46"/>
      <c r="AI354" s="46"/>
      <c r="AK354" s="46"/>
    </row>
    <row r="355" spans="4:37" x14ac:dyDescent="0.2">
      <c r="D355" s="46"/>
      <c r="E355" s="46"/>
      <c r="G355" s="46"/>
      <c r="I355" s="46"/>
      <c r="K355" s="46"/>
      <c r="M355" s="46"/>
      <c r="O355" s="46"/>
      <c r="Q355" s="46"/>
      <c r="S355" s="46"/>
      <c r="U355" s="46"/>
      <c r="W355" s="46"/>
      <c r="Y355" s="46"/>
      <c r="AA355" s="46"/>
      <c r="AC355" s="46"/>
      <c r="AE355" s="46"/>
      <c r="AG355" s="46"/>
      <c r="AI355" s="46"/>
      <c r="AK355" s="46"/>
    </row>
    <row r="356" spans="4:37" x14ac:dyDescent="0.2">
      <c r="D356" s="46"/>
      <c r="E356" s="46"/>
      <c r="G356" s="46"/>
      <c r="I356" s="46"/>
      <c r="K356" s="46"/>
      <c r="M356" s="46"/>
      <c r="O356" s="46"/>
      <c r="Q356" s="46"/>
      <c r="S356" s="46"/>
      <c r="U356" s="46"/>
      <c r="W356" s="46"/>
      <c r="Y356" s="46"/>
      <c r="AA356" s="46"/>
      <c r="AC356" s="46"/>
      <c r="AE356" s="46"/>
      <c r="AG356" s="46"/>
      <c r="AI356" s="46"/>
      <c r="AK356" s="46"/>
    </row>
    <row r="357" spans="4:37" x14ac:dyDescent="0.2">
      <c r="D357" s="46"/>
      <c r="E357" s="46"/>
      <c r="G357" s="46"/>
      <c r="I357" s="46"/>
      <c r="K357" s="46"/>
      <c r="M357" s="46"/>
      <c r="O357" s="46"/>
      <c r="Q357" s="46"/>
      <c r="S357" s="46"/>
      <c r="U357" s="46"/>
      <c r="W357" s="46"/>
      <c r="Y357" s="46"/>
      <c r="AA357" s="46"/>
      <c r="AC357" s="46"/>
      <c r="AE357" s="46"/>
      <c r="AG357" s="46"/>
      <c r="AI357" s="46"/>
      <c r="AK357" s="46"/>
    </row>
    <row r="358" spans="4:37" x14ac:dyDescent="0.2">
      <c r="D358" s="46"/>
      <c r="E358" s="46"/>
      <c r="G358" s="46"/>
      <c r="I358" s="46"/>
      <c r="K358" s="46"/>
      <c r="M358" s="46"/>
      <c r="O358" s="46"/>
      <c r="Q358" s="46"/>
      <c r="S358" s="46"/>
      <c r="U358" s="46"/>
      <c r="W358" s="46"/>
      <c r="Y358" s="46"/>
      <c r="AA358" s="46"/>
      <c r="AC358" s="46"/>
      <c r="AE358" s="46"/>
      <c r="AG358" s="46"/>
      <c r="AI358" s="46"/>
      <c r="AK358" s="46"/>
    </row>
    <row r="359" spans="4:37" x14ac:dyDescent="0.2">
      <c r="D359" s="46"/>
      <c r="E359" s="46"/>
      <c r="G359" s="46"/>
      <c r="I359" s="46"/>
      <c r="K359" s="46"/>
      <c r="M359" s="46"/>
      <c r="O359" s="46"/>
      <c r="Q359" s="46"/>
      <c r="S359" s="46"/>
      <c r="U359" s="46"/>
      <c r="W359" s="46"/>
      <c r="Y359" s="46"/>
      <c r="AA359" s="46"/>
      <c r="AC359" s="46"/>
      <c r="AE359" s="46"/>
      <c r="AG359" s="46"/>
      <c r="AI359" s="46"/>
      <c r="AK359" s="46"/>
    </row>
    <row r="360" spans="4:37" x14ac:dyDescent="0.2">
      <c r="D360" s="46"/>
      <c r="E360" s="46"/>
      <c r="G360" s="46"/>
      <c r="I360" s="46"/>
      <c r="K360" s="46"/>
      <c r="M360" s="46"/>
      <c r="O360" s="46"/>
      <c r="Q360" s="46"/>
      <c r="S360" s="46"/>
      <c r="U360" s="46"/>
      <c r="W360" s="46"/>
      <c r="Y360" s="46"/>
      <c r="AA360" s="46"/>
      <c r="AC360" s="46"/>
      <c r="AE360" s="46"/>
      <c r="AG360" s="46"/>
      <c r="AI360" s="46"/>
      <c r="AK360" s="46"/>
    </row>
    <row r="361" spans="4:37" x14ac:dyDescent="0.2">
      <c r="D361" s="46"/>
      <c r="E361" s="46"/>
      <c r="G361" s="46"/>
      <c r="I361" s="46"/>
      <c r="K361" s="46"/>
      <c r="M361" s="46"/>
      <c r="O361" s="46"/>
      <c r="Q361" s="46"/>
      <c r="S361" s="46"/>
      <c r="U361" s="46"/>
      <c r="W361" s="46"/>
      <c r="Y361" s="46"/>
      <c r="AA361" s="46"/>
      <c r="AC361" s="46"/>
      <c r="AE361" s="46"/>
      <c r="AG361" s="46"/>
      <c r="AI361" s="46"/>
      <c r="AK361" s="46"/>
    </row>
    <row r="362" spans="4:37" x14ac:dyDescent="0.2">
      <c r="D362" s="46"/>
      <c r="E362" s="46"/>
      <c r="G362" s="46"/>
      <c r="I362" s="46"/>
      <c r="K362" s="46"/>
      <c r="M362" s="46"/>
      <c r="O362" s="46"/>
      <c r="Q362" s="46"/>
      <c r="S362" s="46"/>
      <c r="U362" s="46"/>
      <c r="W362" s="46"/>
      <c r="Y362" s="46"/>
      <c r="AA362" s="46"/>
      <c r="AC362" s="46"/>
      <c r="AE362" s="46"/>
      <c r="AG362" s="46"/>
      <c r="AI362" s="46"/>
      <c r="AK362" s="46"/>
    </row>
    <row r="363" spans="4:37" x14ac:dyDescent="0.2">
      <c r="D363" s="46"/>
      <c r="E363" s="46"/>
      <c r="G363" s="46"/>
      <c r="I363" s="46"/>
      <c r="K363" s="46"/>
      <c r="M363" s="46"/>
      <c r="O363" s="46"/>
      <c r="Q363" s="46"/>
      <c r="S363" s="46"/>
      <c r="U363" s="46"/>
      <c r="W363" s="46"/>
      <c r="Y363" s="46"/>
      <c r="AA363" s="46"/>
      <c r="AC363" s="46"/>
      <c r="AE363" s="46"/>
      <c r="AG363" s="46"/>
      <c r="AI363" s="46"/>
      <c r="AK363" s="46"/>
    </row>
    <row r="364" spans="4:37" x14ac:dyDescent="0.2">
      <c r="D364" s="46"/>
      <c r="E364" s="46"/>
      <c r="G364" s="46"/>
      <c r="I364" s="46"/>
      <c r="K364" s="46"/>
      <c r="M364" s="46"/>
      <c r="O364" s="46"/>
      <c r="Q364" s="46"/>
      <c r="S364" s="46"/>
      <c r="U364" s="46"/>
      <c r="W364" s="46"/>
      <c r="Y364" s="46"/>
      <c r="AA364" s="46"/>
      <c r="AC364" s="46"/>
      <c r="AE364" s="46"/>
      <c r="AG364" s="46"/>
      <c r="AI364" s="46"/>
      <c r="AK364" s="46"/>
    </row>
    <row r="365" spans="4:37" x14ac:dyDescent="0.2">
      <c r="D365" s="46"/>
      <c r="E365" s="46"/>
      <c r="G365" s="46"/>
      <c r="I365" s="46"/>
      <c r="K365" s="46"/>
      <c r="M365" s="46"/>
      <c r="O365" s="46"/>
      <c r="Q365" s="46"/>
      <c r="S365" s="46"/>
      <c r="U365" s="46"/>
      <c r="W365" s="46"/>
      <c r="Y365" s="46"/>
      <c r="AA365" s="46"/>
      <c r="AC365" s="46"/>
      <c r="AE365" s="46"/>
      <c r="AG365" s="46"/>
      <c r="AI365" s="46"/>
      <c r="AK365" s="46"/>
    </row>
    <row r="366" spans="4:37" x14ac:dyDescent="0.2">
      <c r="D366" s="46"/>
      <c r="E366" s="46"/>
      <c r="G366" s="46"/>
      <c r="I366" s="46"/>
      <c r="K366" s="46"/>
      <c r="M366" s="46"/>
      <c r="O366" s="46"/>
      <c r="Q366" s="46"/>
      <c r="S366" s="46"/>
      <c r="U366" s="46"/>
      <c r="W366" s="46"/>
      <c r="Y366" s="46"/>
      <c r="AA366" s="46"/>
      <c r="AC366" s="46"/>
      <c r="AE366" s="46"/>
      <c r="AG366" s="46"/>
      <c r="AI366" s="46"/>
      <c r="AK366" s="46"/>
    </row>
    <row r="367" spans="4:37" x14ac:dyDescent="0.2">
      <c r="D367" s="46"/>
      <c r="E367" s="46"/>
      <c r="G367" s="46"/>
      <c r="I367" s="46"/>
      <c r="K367" s="46"/>
      <c r="M367" s="46"/>
      <c r="O367" s="46"/>
      <c r="Q367" s="46"/>
      <c r="S367" s="46"/>
      <c r="U367" s="46"/>
      <c r="W367" s="46"/>
      <c r="Y367" s="46"/>
      <c r="AA367" s="46"/>
      <c r="AC367" s="46"/>
      <c r="AE367" s="46"/>
      <c r="AG367" s="46"/>
      <c r="AI367" s="46"/>
      <c r="AK367" s="46"/>
    </row>
    <row r="368" spans="4:37" x14ac:dyDescent="0.2">
      <c r="D368" s="46"/>
      <c r="E368" s="46"/>
      <c r="G368" s="46"/>
      <c r="I368" s="46"/>
      <c r="K368" s="46"/>
      <c r="M368" s="46"/>
      <c r="O368" s="46"/>
      <c r="Q368" s="46"/>
      <c r="S368" s="46"/>
      <c r="U368" s="46"/>
      <c r="W368" s="46"/>
      <c r="Y368" s="46"/>
      <c r="AA368" s="46"/>
      <c r="AC368" s="46"/>
      <c r="AE368" s="46"/>
      <c r="AG368" s="46"/>
      <c r="AI368" s="46"/>
      <c r="AK368" s="46"/>
    </row>
    <row r="369" spans="4:37" x14ac:dyDescent="0.2">
      <c r="D369" s="46"/>
      <c r="E369" s="46"/>
      <c r="G369" s="46"/>
      <c r="I369" s="46"/>
      <c r="K369" s="46"/>
      <c r="M369" s="46"/>
      <c r="O369" s="46"/>
      <c r="Q369" s="46"/>
      <c r="S369" s="46"/>
      <c r="U369" s="46"/>
      <c r="W369" s="46"/>
      <c r="Y369" s="46"/>
      <c r="AA369" s="46"/>
      <c r="AC369" s="46"/>
      <c r="AE369" s="46"/>
      <c r="AG369" s="46"/>
      <c r="AI369" s="46"/>
      <c r="AK369" s="46"/>
    </row>
    <row r="370" spans="4:37" x14ac:dyDescent="0.2">
      <c r="D370" s="46"/>
      <c r="E370" s="46"/>
      <c r="G370" s="46"/>
      <c r="I370" s="46"/>
      <c r="K370" s="46"/>
      <c r="M370" s="46"/>
      <c r="O370" s="46"/>
      <c r="Q370" s="46"/>
      <c r="S370" s="46"/>
      <c r="U370" s="46"/>
      <c r="W370" s="46"/>
      <c r="Y370" s="46"/>
      <c r="AA370" s="46"/>
      <c r="AC370" s="46"/>
      <c r="AE370" s="46"/>
      <c r="AG370" s="46"/>
      <c r="AI370" s="46"/>
      <c r="AK370" s="46"/>
    </row>
    <row r="371" spans="4:37" x14ac:dyDescent="0.2">
      <c r="D371" s="46"/>
      <c r="E371" s="46"/>
      <c r="G371" s="46"/>
      <c r="I371" s="46"/>
      <c r="K371" s="46"/>
      <c r="M371" s="46"/>
      <c r="O371" s="46"/>
      <c r="Q371" s="46"/>
      <c r="S371" s="46"/>
      <c r="U371" s="46"/>
      <c r="W371" s="46"/>
      <c r="Y371" s="46"/>
      <c r="AA371" s="46"/>
      <c r="AC371" s="46"/>
      <c r="AE371" s="46"/>
      <c r="AG371" s="46"/>
      <c r="AI371" s="46"/>
      <c r="AK371" s="46"/>
    </row>
    <row r="372" spans="4:37" x14ac:dyDescent="0.2">
      <c r="D372" s="46"/>
      <c r="E372" s="46"/>
      <c r="G372" s="46"/>
      <c r="I372" s="46"/>
      <c r="K372" s="46"/>
      <c r="M372" s="46"/>
      <c r="O372" s="46"/>
      <c r="Q372" s="46"/>
      <c r="S372" s="46"/>
      <c r="U372" s="46"/>
      <c r="W372" s="46"/>
      <c r="Y372" s="46"/>
      <c r="AA372" s="46"/>
      <c r="AC372" s="46"/>
      <c r="AE372" s="46"/>
      <c r="AG372" s="46"/>
      <c r="AI372" s="46"/>
      <c r="AK372" s="46"/>
    </row>
    <row r="373" spans="4:37" x14ac:dyDescent="0.2">
      <c r="D373" s="46"/>
      <c r="E373" s="46"/>
      <c r="G373" s="46"/>
      <c r="I373" s="46"/>
      <c r="K373" s="46"/>
      <c r="M373" s="46"/>
      <c r="O373" s="46"/>
      <c r="Q373" s="46"/>
      <c r="S373" s="46"/>
      <c r="U373" s="46"/>
      <c r="W373" s="46"/>
      <c r="Y373" s="46"/>
      <c r="AA373" s="46"/>
      <c r="AC373" s="46"/>
      <c r="AE373" s="46"/>
      <c r="AG373" s="46"/>
      <c r="AI373" s="46"/>
      <c r="AK373" s="46"/>
    </row>
    <row r="374" spans="4:37" x14ac:dyDescent="0.2">
      <c r="D374" s="46"/>
      <c r="E374" s="46"/>
      <c r="G374" s="46"/>
      <c r="I374" s="46"/>
      <c r="K374" s="46"/>
      <c r="M374" s="46"/>
      <c r="O374" s="46"/>
      <c r="Q374" s="46"/>
      <c r="S374" s="46"/>
      <c r="U374" s="46"/>
      <c r="W374" s="46"/>
      <c r="Y374" s="46"/>
      <c r="AA374" s="46"/>
      <c r="AC374" s="46"/>
      <c r="AE374" s="46"/>
      <c r="AG374" s="46"/>
      <c r="AI374" s="46"/>
      <c r="AK374" s="46"/>
    </row>
    <row r="375" spans="4:37" x14ac:dyDescent="0.2">
      <c r="D375" s="46"/>
      <c r="E375" s="46"/>
      <c r="G375" s="46"/>
      <c r="I375" s="46"/>
      <c r="K375" s="46"/>
      <c r="M375" s="46"/>
      <c r="O375" s="46"/>
      <c r="Q375" s="46"/>
      <c r="S375" s="46"/>
      <c r="U375" s="46"/>
      <c r="W375" s="46"/>
      <c r="Y375" s="46"/>
      <c r="AA375" s="46"/>
      <c r="AC375" s="46"/>
      <c r="AE375" s="46"/>
      <c r="AG375" s="46"/>
      <c r="AI375" s="46"/>
      <c r="AK375" s="46"/>
    </row>
    <row r="376" spans="4:37" x14ac:dyDescent="0.2">
      <c r="D376" s="46"/>
      <c r="E376" s="46"/>
      <c r="G376" s="46"/>
      <c r="I376" s="46"/>
      <c r="K376" s="46"/>
      <c r="M376" s="46"/>
      <c r="O376" s="46"/>
      <c r="Q376" s="46"/>
      <c r="S376" s="46"/>
      <c r="U376" s="46"/>
      <c r="W376" s="46"/>
      <c r="Y376" s="46"/>
      <c r="AA376" s="46"/>
      <c r="AC376" s="46"/>
      <c r="AE376" s="46"/>
      <c r="AG376" s="46"/>
      <c r="AI376" s="46"/>
      <c r="AK376" s="46"/>
    </row>
    <row r="377" spans="4:37" x14ac:dyDescent="0.2">
      <c r="D377" s="46"/>
      <c r="E377" s="46"/>
      <c r="G377" s="46"/>
      <c r="I377" s="46"/>
      <c r="K377" s="46"/>
      <c r="M377" s="46"/>
      <c r="O377" s="46"/>
      <c r="Q377" s="46"/>
      <c r="S377" s="46"/>
      <c r="U377" s="46"/>
      <c r="W377" s="46"/>
      <c r="Y377" s="46"/>
      <c r="AA377" s="46"/>
      <c r="AC377" s="46"/>
      <c r="AE377" s="46"/>
      <c r="AG377" s="46"/>
      <c r="AI377" s="46"/>
      <c r="AK377" s="46"/>
    </row>
    <row r="378" spans="4:37" x14ac:dyDescent="0.2">
      <c r="D378" s="46"/>
      <c r="E378" s="46"/>
      <c r="G378" s="46"/>
      <c r="I378" s="46"/>
      <c r="K378" s="46"/>
      <c r="M378" s="46"/>
      <c r="O378" s="46"/>
      <c r="Q378" s="46"/>
      <c r="S378" s="46"/>
      <c r="U378" s="46"/>
      <c r="W378" s="46"/>
      <c r="Y378" s="46"/>
      <c r="AA378" s="46"/>
      <c r="AC378" s="46"/>
      <c r="AE378" s="46"/>
      <c r="AG378" s="46"/>
      <c r="AI378" s="46"/>
      <c r="AK378" s="46"/>
    </row>
    <row r="379" spans="4:37" x14ac:dyDescent="0.2">
      <c r="D379" s="46"/>
      <c r="E379" s="46"/>
      <c r="G379" s="46"/>
      <c r="I379" s="46"/>
      <c r="K379" s="46"/>
      <c r="M379" s="46"/>
      <c r="O379" s="46"/>
      <c r="Q379" s="46"/>
      <c r="S379" s="46"/>
      <c r="U379" s="46"/>
      <c r="W379" s="46"/>
      <c r="Y379" s="46"/>
      <c r="AA379" s="46"/>
      <c r="AC379" s="46"/>
      <c r="AE379" s="46"/>
      <c r="AG379" s="46"/>
      <c r="AI379" s="46"/>
      <c r="AK379" s="46"/>
    </row>
    <row r="380" spans="4:37" x14ac:dyDescent="0.2">
      <c r="D380" s="46"/>
      <c r="E380" s="46"/>
      <c r="G380" s="46"/>
      <c r="I380" s="46"/>
      <c r="K380" s="46"/>
      <c r="M380" s="46"/>
      <c r="O380" s="46"/>
      <c r="Q380" s="46"/>
      <c r="S380" s="46"/>
      <c r="U380" s="46"/>
      <c r="W380" s="46"/>
      <c r="Y380" s="46"/>
      <c r="AA380" s="46"/>
      <c r="AC380" s="46"/>
      <c r="AE380" s="46"/>
      <c r="AG380" s="46"/>
      <c r="AI380" s="46"/>
      <c r="AK380" s="46"/>
    </row>
    <row r="381" spans="4:37" x14ac:dyDescent="0.2">
      <c r="D381" s="46"/>
      <c r="E381" s="46"/>
      <c r="G381" s="46"/>
      <c r="I381" s="46"/>
      <c r="K381" s="46"/>
      <c r="M381" s="46"/>
      <c r="O381" s="46"/>
      <c r="Q381" s="46"/>
      <c r="S381" s="46"/>
      <c r="U381" s="46"/>
      <c r="W381" s="46"/>
      <c r="Y381" s="46"/>
      <c r="AA381" s="46"/>
      <c r="AC381" s="46"/>
      <c r="AE381" s="46"/>
      <c r="AG381" s="46"/>
      <c r="AI381" s="46"/>
      <c r="AK381" s="46"/>
    </row>
    <row r="382" spans="4:37" x14ac:dyDescent="0.2">
      <c r="D382" s="46"/>
      <c r="E382" s="46"/>
      <c r="G382" s="46"/>
      <c r="I382" s="46"/>
      <c r="K382" s="46"/>
      <c r="M382" s="46"/>
      <c r="O382" s="46"/>
      <c r="Q382" s="46"/>
      <c r="S382" s="46"/>
      <c r="U382" s="46"/>
      <c r="W382" s="46"/>
      <c r="Y382" s="46"/>
      <c r="AA382" s="46"/>
      <c r="AC382" s="46"/>
      <c r="AE382" s="46"/>
      <c r="AG382" s="46"/>
      <c r="AI382" s="46"/>
      <c r="AK382" s="46"/>
    </row>
    <row r="383" spans="4:37" x14ac:dyDescent="0.2">
      <c r="D383" s="46"/>
      <c r="E383" s="46"/>
      <c r="G383" s="46"/>
      <c r="I383" s="46"/>
      <c r="K383" s="46"/>
      <c r="M383" s="46"/>
      <c r="O383" s="46"/>
      <c r="Q383" s="46"/>
      <c r="S383" s="46"/>
      <c r="U383" s="46"/>
      <c r="W383" s="46"/>
      <c r="Y383" s="46"/>
      <c r="AA383" s="46"/>
      <c r="AC383" s="46"/>
      <c r="AE383" s="46"/>
      <c r="AG383" s="46"/>
      <c r="AI383" s="46"/>
      <c r="AK383" s="46"/>
    </row>
    <row r="384" spans="4:37" x14ac:dyDescent="0.2">
      <c r="D384" s="46"/>
      <c r="E384" s="46"/>
      <c r="G384" s="46"/>
      <c r="I384" s="46"/>
      <c r="K384" s="46"/>
      <c r="M384" s="46"/>
      <c r="O384" s="46"/>
      <c r="Q384" s="46"/>
      <c r="S384" s="46"/>
      <c r="U384" s="46"/>
      <c r="W384" s="46"/>
      <c r="Y384" s="46"/>
      <c r="AA384" s="46"/>
      <c r="AC384" s="46"/>
      <c r="AE384" s="46"/>
      <c r="AG384" s="46"/>
      <c r="AI384" s="46"/>
      <c r="AK384" s="46"/>
    </row>
    <row r="385" spans="4:37" x14ac:dyDescent="0.2">
      <c r="D385" s="46"/>
      <c r="E385" s="46"/>
      <c r="G385" s="46"/>
      <c r="I385" s="46"/>
      <c r="K385" s="46"/>
      <c r="M385" s="46"/>
      <c r="O385" s="46"/>
      <c r="Q385" s="46"/>
      <c r="S385" s="46"/>
      <c r="U385" s="46"/>
      <c r="W385" s="46"/>
      <c r="Y385" s="46"/>
      <c r="AA385" s="46"/>
      <c r="AC385" s="46"/>
      <c r="AE385" s="46"/>
      <c r="AG385" s="46"/>
      <c r="AI385" s="46"/>
      <c r="AK385" s="46"/>
    </row>
    <row r="386" spans="4:37" x14ac:dyDescent="0.2">
      <c r="D386" s="46"/>
      <c r="E386" s="46"/>
      <c r="G386" s="46"/>
      <c r="I386" s="46"/>
      <c r="K386" s="46"/>
      <c r="M386" s="46"/>
      <c r="O386" s="46"/>
      <c r="Q386" s="46"/>
      <c r="S386" s="46"/>
      <c r="U386" s="46"/>
      <c r="W386" s="46"/>
      <c r="Y386" s="46"/>
      <c r="AA386" s="46"/>
      <c r="AC386" s="46"/>
      <c r="AE386" s="46"/>
      <c r="AG386" s="46"/>
      <c r="AI386" s="46"/>
      <c r="AK386" s="46"/>
    </row>
    <row r="387" spans="4:37" x14ac:dyDescent="0.2">
      <c r="D387" s="46"/>
      <c r="E387" s="46"/>
      <c r="G387" s="46"/>
      <c r="I387" s="46"/>
      <c r="K387" s="46"/>
      <c r="M387" s="46"/>
      <c r="O387" s="46"/>
      <c r="Q387" s="46"/>
      <c r="S387" s="46"/>
      <c r="U387" s="46"/>
      <c r="W387" s="46"/>
      <c r="Y387" s="46"/>
      <c r="AA387" s="46"/>
      <c r="AC387" s="46"/>
      <c r="AE387" s="46"/>
      <c r="AG387" s="46"/>
      <c r="AI387" s="46"/>
      <c r="AK387" s="46"/>
    </row>
    <row r="388" spans="4:37" x14ac:dyDescent="0.2">
      <c r="D388" s="46"/>
      <c r="E388" s="46"/>
      <c r="G388" s="46"/>
      <c r="I388" s="46"/>
      <c r="K388" s="46"/>
      <c r="M388" s="46"/>
      <c r="O388" s="46"/>
      <c r="Q388" s="46"/>
      <c r="S388" s="46"/>
      <c r="U388" s="46"/>
      <c r="W388" s="46"/>
      <c r="Y388" s="46"/>
      <c r="AA388" s="46"/>
      <c r="AC388" s="46"/>
      <c r="AE388" s="46"/>
      <c r="AG388" s="46"/>
      <c r="AI388" s="46"/>
      <c r="AK388" s="46"/>
    </row>
    <row r="389" spans="4:37" x14ac:dyDescent="0.2">
      <c r="D389" s="46"/>
      <c r="E389" s="46"/>
      <c r="G389" s="46"/>
      <c r="I389" s="46"/>
      <c r="K389" s="46"/>
      <c r="M389" s="46"/>
      <c r="O389" s="46"/>
      <c r="Q389" s="46"/>
      <c r="S389" s="46"/>
      <c r="U389" s="46"/>
      <c r="W389" s="46"/>
      <c r="Y389" s="46"/>
      <c r="AA389" s="46"/>
      <c r="AC389" s="46"/>
      <c r="AE389" s="46"/>
      <c r="AG389" s="46"/>
      <c r="AI389" s="46"/>
      <c r="AK389" s="46"/>
    </row>
    <row r="390" spans="4:37" x14ac:dyDescent="0.2">
      <c r="D390" s="46"/>
      <c r="E390" s="46"/>
      <c r="G390" s="46"/>
      <c r="I390" s="46"/>
      <c r="K390" s="46"/>
      <c r="M390" s="46"/>
      <c r="O390" s="46"/>
      <c r="Q390" s="46"/>
      <c r="S390" s="46"/>
      <c r="U390" s="46"/>
      <c r="W390" s="46"/>
      <c r="Y390" s="46"/>
      <c r="AA390" s="46"/>
      <c r="AC390" s="46"/>
      <c r="AE390" s="46"/>
      <c r="AG390" s="46"/>
      <c r="AI390" s="46"/>
      <c r="AK390" s="46"/>
    </row>
    <row r="391" spans="4:37" x14ac:dyDescent="0.2">
      <c r="D391" s="46"/>
      <c r="E391" s="46"/>
      <c r="G391" s="46"/>
      <c r="I391" s="46"/>
      <c r="K391" s="46"/>
      <c r="M391" s="46"/>
      <c r="O391" s="46"/>
      <c r="Q391" s="46"/>
      <c r="S391" s="46"/>
      <c r="U391" s="46"/>
      <c r="W391" s="46"/>
      <c r="Y391" s="46"/>
      <c r="AA391" s="46"/>
      <c r="AC391" s="46"/>
      <c r="AE391" s="46"/>
      <c r="AG391" s="46"/>
      <c r="AI391" s="46"/>
      <c r="AK391" s="46"/>
    </row>
    <row r="392" spans="4:37" x14ac:dyDescent="0.2">
      <c r="D392" s="46"/>
      <c r="E392" s="46"/>
      <c r="G392" s="46"/>
      <c r="I392" s="46"/>
      <c r="K392" s="46"/>
      <c r="M392" s="46"/>
      <c r="O392" s="46"/>
      <c r="Q392" s="46"/>
      <c r="S392" s="46"/>
      <c r="U392" s="46"/>
      <c r="W392" s="46"/>
      <c r="Y392" s="46"/>
      <c r="AA392" s="46"/>
      <c r="AC392" s="46"/>
      <c r="AE392" s="46"/>
      <c r="AG392" s="46"/>
      <c r="AI392" s="46"/>
      <c r="AK392" s="46"/>
    </row>
    <row r="393" spans="4:37" x14ac:dyDescent="0.2">
      <c r="D393" s="46"/>
      <c r="E393" s="46"/>
      <c r="G393" s="46"/>
      <c r="I393" s="46"/>
      <c r="K393" s="46"/>
      <c r="M393" s="46"/>
      <c r="O393" s="46"/>
      <c r="Q393" s="46"/>
      <c r="S393" s="46"/>
      <c r="U393" s="46"/>
      <c r="W393" s="46"/>
      <c r="Y393" s="46"/>
      <c r="AA393" s="46"/>
      <c r="AC393" s="46"/>
      <c r="AE393" s="46"/>
      <c r="AG393" s="46"/>
      <c r="AI393" s="46"/>
      <c r="AK393" s="46"/>
    </row>
    <row r="394" spans="4:37" x14ac:dyDescent="0.2">
      <c r="D394" s="46"/>
      <c r="E394" s="46"/>
      <c r="G394" s="46"/>
      <c r="I394" s="46"/>
      <c r="K394" s="46"/>
      <c r="M394" s="46"/>
      <c r="O394" s="46"/>
      <c r="Q394" s="46"/>
      <c r="S394" s="46"/>
      <c r="U394" s="46"/>
      <c r="W394" s="46"/>
      <c r="Y394" s="46"/>
      <c r="AA394" s="46"/>
      <c r="AC394" s="46"/>
      <c r="AE394" s="46"/>
      <c r="AG394" s="46"/>
      <c r="AI394" s="46"/>
      <c r="AK394" s="46"/>
    </row>
    <row r="395" spans="4:37" x14ac:dyDescent="0.2">
      <c r="D395" s="46"/>
      <c r="E395" s="46"/>
      <c r="G395" s="46"/>
      <c r="I395" s="46"/>
      <c r="K395" s="46"/>
      <c r="M395" s="46"/>
      <c r="O395" s="46"/>
      <c r="Q395" s="46"/>
      <c r="S395" s="46"/>
      <c r="U395" s="46"/>
      <c r="W395" s="46"/>
      <c r="Y395" s="46"/>
      <c r="AA395" s="46"/>
      <c r="AC395" s="46"/>
      <c r="AE395" s="46"/>
      <c r="AG395" s="46"/>
      <c r="AI395" s="46"/>
      <c r="AK395" s="46"/>
    </row>
    <row r="396" spans="4:37" x14ac:dyDescent="0.2">
      <c r="D396" s="46"/>
      <c r="E396" s="46"/>
      <c r="G396" s="46"/>
      <c r="I396" s="46"/>
      <c r="K396" s="46"/>
      <c r="M396" s="46"/>
      <c r="O396" s="46"/>
      <c r="Q396" s="46"/>
      <c r="S396" s="46"/>
      <c r="U396" s="46"/>
      <c r="W396" s="46"/>
      <c r="Y396" s="46"/>
      <c r="AA396" s="46"/>
      <c r="AC396" s="46"/>
      <c r="AE396" s="46"/>
      <c r="AG396" s="46"/>
      <c r="AI396" s="46"/>
      <c r="AK396" s="46"/>
    </row>
    <row r="397" spans="4:37" x14ac:dyDescent="0.2">
      <c r="D397" s="46"/>
      <c r="E397" s="46"/>
      <c r="G397" s="46"/>
      <c r="I397" s="46"/>
      <c r="K397" s="46"/>
      <c r="M397" s="46"/>
      <c r="O397" s="46"/>
      <c r="Q397" s="46"/>
      <c r="S397" s="46"/>
      <c r="U397" s="46"/>
      <c r="W397" s="46"/>
      <c r="Y397" s="46"/>
      <c r="AA397" s="46"/>
      <c r="AC397" s="46"/>
      <c r="AE397" s="46"/>
      <c r="AG397" s="46"/>
      <c r="AI397" s="46"/>
      <c r="AK397" s="46"/>
    </row>
    <row r="398" spans="4:37" x14ac:dyDescent="0.2">
      <c r="D398" s="46"/>
      <c r="E398" s="46"/>
      <c r="G398" s="46"/>
      <c r="I398" s="46"/>
      <c r="K398" s="46"/>
      <c r="M398" s="46"/>
      <c r="O398" s="46"/>
      <c r="Q398" s="46"/>
      <c r="S398" s="46"/>
      <c r="U398" s="46"/>
      <c r="W398" s="46"/>
      <c r="Y398" s="46"/>
      <c r="AA398" s="46"/>
      <c r="AC398" s="46"/>
      <c r="AE398" s="46"/>
      <c r="AG398" s="46"/>
      <c r="AI398" s="46"/>
      <c r="AK398" s="46"/>
    </row>
    <row r="399" spans="4:37" x14ac:dyDescent="0.2">
      <c r="D399" s="46"/>
      <c r="E399" s="46"/>
      <c r="G399" s="46"/>
      <c r="I399" s="46"/>
      <c r="K399" s="46"/>
      <c r="M399" s="46"/>
      <c r="O399" s="46"/>
      <c r="Q399" s="46"/>
      <c r="S399" s="46"/>
      <c r="U399" s="46"/>
      <c r="W399" s="46"/>
      <c r="Y399" s="46"/>
      <c r="AA399" s="46"/>
      <c r="AC399" s="46"/>
      <c r="AE399" s="46"/>
      <c r="AG399" s="46"/>
      <c r="AI399" s="46"/>
      <c r="AK399" s="46"/>
    </row>
    <row r="400" spans="4:37" x14ac:dyDescent="0.2">
      <c r="D400" s="46"/>
      <c r="E400" s="46"/>
      <c r="G400" s="46"/>
      <c r="I400" s="46"/>
      <c r="K400" s="46"/>
      <c r="M400" s="46"/>
      <c r="O400" s="46"/>
      <c r="Q400" s="46"/>
      <c r="S400" s="46"/>
      <c r="U400" s="46"/>
      <c r="W400" s="46"/>
      <c r="Y400" s="46"/>
      <c r="AA400" s="46"/>
      <c r="AC400" s="46"/>
      <c r="AE400" s="46"/>
      <c r="AG400" s="46"/>
      <c r="AI400" s="46"/>
      <c r="AK400" s="46"/>
    </row>
    <row r="401" spans="4:37" x14ac:dyDescent="0.2">
      <c r="D401" s="46"/>
      <c r="E401" s="46"/>
      <c r="G401" s="46"/>
      <c r="I401" s="46"/>
      <c r="K401" s="46"/>
      <c r="M401" s="46"/>
      <c r="O401" s="46"/>
      <c r="Q401" s="46"/>
      <c r="S401" s="46"/>
      <c r="U401" s="46"/>
      <c r="W401" s="46"/>
      <c r="Y401" s="46"/>
      <c r="AA401" s="46"/>
      <c r="AC401" s="46"/>
      <c r="AE401" s="46"/>
      <c r="AG401" s="46"/>
      <c r="AI401" s="46"/>
      <c r="AK401" s="46"/>
    </row>
    <row r="402" spans="4:37" x14ac:dyDescent="0.2">
      <c r="D402" s="46"/>
      <c r="E402" s="46"/>
      <c r="G402" s="46"/>
      <c r="I402" s="46"/>
      <c r="K402" s="46"/>
      <c r="M402" s="46"/>
      <c r="O402" s="46"/>
      <c r="Q402" s="46"/>
      <c r="S402" s="46"/>
      <c r="U402" s="46"/>
      <c r="W402" s="46"/>
      <c r="Y402" s="46"/>
      <c r="AA402" s="46"/>
      <c r="AC402" s="46"/>
      <c r="AE402" s="46"/>
      <c r="AG402" s="46"/>
      <c r="AI402" s="46"/>
      <c r="AK402" s="46"/>
    </row>
    <row r="403" spans="4:37" x14ac:dyDescent="0.2">
      <c r="D403" s="46"/>
      <c r="E403" s="46"/>
      <c r="G403" s="46"/>
      <c r="I403" s="46"/>
      <c r="K403" s="46"/>
      <c r="M403" s="46"/>
      <c r="O403" s="46"/>
      <c r="Q403" s="46"/>
      <c r="S403" s="46"/>
      <c r="U403" s="46"/>
      <c r="W403" s="46"/>
      <c r="Y403" s="46"/>
      <c r="AA403" s="46"/>
      <c r="AC403" s="46"/>
      <c r="AE403" s="46"/>
      <c r="AG403" s="46"/>
      <c r="AI403" s="46"/>
      <c r="AK403" s="46"/>
    </row>
    <row r="404" spans="4:37" x14ac:dyDescent="0.2">
      <c r="D404" s="46"/>
      <c r="E404" s="46"/>
      <c r="G404" s="46"/>
      <c r="I404" s="46"/>
      <c r="K404" s="46"/>
      <c r="M404" s="46"/>
      <c r="O404" s="46"/>
      <c r="Q404" s="46"/>
      <c r="S404" s="46"/>
      <c r="U404" s="46"/>
      <c r="W404" s="46"/>
      <c r="Y404" s="46"/>
      <c r="AA404" s="46"/>
      <c r="AC404" s="46"/>
      <c r="AE404" s="46"/>
      <c r="AG404" s="46"/>
      <c r="AI404" s="46"/>
      <c r="AK404" s="46"/>
    </row>
    <row r="405" spans="4:37" x14ac:dyDescent="0.2">
      <c r="D405" s="46"/>
      <c r="E405" s="46"/>
      <c r="G405" s="46"/>
      <c r="I405" s="46"/>
      <c r="K405" s="46"/>
      <c r="M405" s="46"/>
      <c r="O405" s="46"/>
      <c r="Q405" s="46"/>
      <c r="S405" s="46"/>
      <c r="U405" s="46"/>
      <c r="W405" s="46"/>
      <c r="Y405" s="46"/>
      <c r="AA405" s="46"/>
      <c r="AC405" s="46"/>
      <c r="AE405" s="46"/>
      <c r="AG405" s="46"/>
      <c r="AI405" s="46"/>
      <c r="AK405" s="46"/>
    </row>
    <row r="406" spans="4:37" x14ac:dyDescent="0.2">
      <c r="D406" s="46"/>
      <c r="E406" s="46"/>
      <c r="G406" s="46"/>
      <c r="I406" s="46"/>
      <c r="K406" s="46"/>
      <c r="M406" s="46"/>
      <c r="O406" s="46"/>
      <c r="Q406" s="46"/>
      <c r="S406" s="46"/>
      <c r="U406" s="46"/>
      <c r="W406" s="46"/>
      <c r="Y406" s="46"/>
      <c r="AA406" s="46"/>
      <c r="AC406" s="46"/>
      <c r="AE406" s="46"/>
      <c r="AG406" s="46"/>
      <c r="AI406" s="46"/>
      <c r="AK406" s="46"/>
    </row>
    <row r="407" spans="4:37" x14ac:dyDescent="0.2">
      <c r="D407" s="46"/>
      <c r="E407" s="46"/>
      <c r="G407" s="46"/>
      <c r="I407" s="46"/>
      <c r="K407" s="46"/>
      <c r="M407" s="46"/>
      <c r="O407" s="46"/>
      <c r="Q407" s="46"/>
      <c r="S407" s="46"/>
      <c r="U407" s="46"/>
      <c r="W407" s="46"/>
      <c r="Y407" s="46"/>
      <c r="AA407" s="46"/>
      <c r="AC407" s="46"/>
      <c r="AE407" s="46"/>
      <c r="AG407" s="46"/>
      <c r="AI407" s="46"/>
      <c r="AK407" s="46"/>
    </row>
    <row r="408" spans="4:37" x14ac:dyDescent="0.2">
      <c r="D408" s="46"/>
      <c r="E408" s="46"/>
      <c r="G408" s="46"/>
      <c r="I408" s="46"/>
      <c r="K408" s="46"/>
      <c r="M408" s="46"/>
      <c r="O408" s="46"/>
      <c r="Q408" s="46"/>
      <c r="S408" s="46"/>
      <c r="U408" s="46"/>
      <c r="W408" s="46"/>
      <c r="Y408" s="46"/>
      <c r="AA408" s="46"/>
      <c r="AC408" s="46"/>
      <c r="AE408" s="46"/>
      <c r="AG408" s="46"/>
      <c r="AI408" s="46"/>
      <c r="AK408" s="46"/>
    </row>
    <row r="409" spans="4:37" x14ac:dyDescent="0.2">
      <c r="D409" s="46"/>
      <c r="E409" s="46"/>
      <c r="G409" s="46"/>
      <c r="I409" s="46"/>
      <c r="K409" s="46"/>
      <c r="M409" s="46"/>
      <c r="O409" s="46"/>
      <c r="Q409" s="46"/>
      <c r="S409" s="46"/>
      <c r="U409" s="46"/>
      <c r="W409" s="46"/>
      <c r="Y409" s="46"/>
      <c r="AA409" s="46"/>
      <c r="AC409" s="46"/>
      <c r="AE409" s="46"/>
      <c r="AG409" s="46"/>
      <c r="AI409" s="46"/>
      <c r="AK409" s="46"/>
    </row>
    <row r="410" spans="4:37" x14ac:dyDescent="0.2">
      <c r="D410" s="46"/>
      <c r="E410" s="46"/>
      <c r="G410" s="46"/>
      <c r="I410" s="46"/>
      <c r="K410" s="46"/>
      <c r="M410" s="46"/>
      <c r="O410" s="46"/>
      <c r="Q410" s="46"/>
      <c r="S410" s="46"/>
      <c r="U410" s="46"/>
      <c r="W410" s="46"/>
      <c r="Y410" s="46"/>
      <c r="AA410" s="46"/>
      <c r="AC410" s="46"/>
      <c r="AE410" s="46"/>
      <c r="AG410" s="46"/>
      <c r="AI410" s="46"/>
      <c r="AK410" s="46"/>
    </row>
    <row r="411" spans="4:37" x14ac:dyDescent="0.2">
      <c r="D411" s="46"/>
      <c r="E411" s="46"/>
      <c r="G411" s="46"/>
      <c r="I411" s="46"/>
      <c r="K411" s="46"/>
      <c r="M411" s="46"/>
      <c r="O411" s="46"/>
      <c r="Q411" s="46"/>
      <c r="S411" s="46"/>
      <c r="U411" s="46"/>
      <c r="W411" s="46"/>
      <c r="Y411" s="46"/>
      <c r="AA411" s="46"/>
      <c r="AC411" s="46"/>
      <c r="AE411" s="46"/>
      <c r="AG411" s="46"/>
      <c r="AI411" s="46"/>
      <c r="AK411" s="46"/>
    </row>
    <row r="412" spans="4:37" x14ac:dyDescent="0.2">
      <c r="D412" s="46"/>
      <c r="E412" s="46"/>
      <c r="G412" s="46"/>
      <c r="I412" s="46"/>
      <c r="K412" s="46"/>
      <c r="M412" s="46"/>
      <c r="O412" s="46"/>
      <c r="Q412" s="46"/>
      <c r="S412" s="46"/>
      <c r="U412" s="46"/>
      <c r="W412" s="46"/>
      <c r="Y412" s="46"/>
      <c r="AA412" s="46"/>
      <c r="AC412" s="46"/>
      <c r="AE412" s="46"/>
      <c r="AG412" s="46"/>
      <c r="AI412" s="46"/>
      <c r="AK412" s="46"/>
    </row>
    <row r="413" spans="4:37" x14ac:dyDescent="0.2">
      <c r="D413" s="46"/>
      <c r="E413" s="46"/>
      <c r="G413" s="46"/>
      <c r="I413" s="46"/>
      <c r="K413" s="46"/>
      <c r="M413" s="46"/>
      <c r="O413" s="46"/>
      <c r="Q413" s="46"/>
      <c r="S413" s="46"/>
      <c r="U413" s="46"/>
      <c r="W413" s="46"/>
      <c r="Y413" s="46"/>
      <c r="AA413" s="46"/>
      <c r="AC413" s="46"/>
      <c r="AE413" s="46"/>
      <c r="AG413" s="46"/>
      <c r="AI413" s="46"/>
      <c r="AK413" s="46"/>
    </row>
    <row r="414" spans="4:37" x14ac:dyDescent="0.2">
      <c r="D414" s="46"/>
      <c r="E414" s="46"/>
      <c r="G414" s="46"/>
      <c r="I414" s="46"/>
      <c r="K414" s="46"/>
      <c r="M414" s="46"/>
      <c r="O414" s="46"/>
      <c r="Q414" s="46"/>
      <c r="S414" s="46"/>
      <c r="U414" s="46"/>
      <c r="W414" s="46"/>
      <c r="Y414" s="46"/>
      <c r="AA414" s="46"/>
      <c r="AC414" s="46"/>
      <c r="AE414" s="46"/>
      <c r="AG414" s="46"/>
      <c r="AI414" s="46"/>
      <c r="AK414" s="46"/>
    </row>
    <row r="415" spans="4:37" x14ac:dyDescent="0.2">
      <c r="D415" s="46"/>
      <c r="E415" s="46"/>
      <c r="G415" s="46"/>
      <c r="I415" s="46"/>
      <c r="K415" s="46"/>
      <c r="M415" s="46"/>
      <c r="O415" s="46"/>
      <c r="Q415" s="46"/>
      <c r="S415" s="46"/>
      <c r="U415" s="46"/>
      <c r="W415" s="46"/>
      <c r="Y415" s="46"/>
      <c r="AA415" s="46"/>
      <c r="AC415" s="46"/>
      <c r="AE415" s="46"/>
      <c r="AG415" s="46"/>
      <c r="AI415" s="46"/>
      <c r="AK415" s="46"/>
    </row>
    <row r="416" spans="4:37" x14ac:dyDescent="0.2">
      <c r="D416" s="46"/>
      <c r="E416" s="46"/>
      <c r="G416" s="46"/>
      <c r="I416" s="46"/>
      <c r="K416" s="46"/>
      <c r="M416" s="46"/>
      <c r="O416" s="46"/>
      <c r="Q416" s="46"/>
      <c r="S416" s="46"/>
      <c r="U416" s="46"/>
      <c r="W416" s="46"/>
      <c r="Y416" s="46"/>
      <c r="AA416" s="46"/>
      <c r="AC416" s="46"/>
      <c r="AE416" s="46"/>
      <c r="AG416" s="46"/>
      <c r="AI416" s="46"/>
      <c r="AK416" s="46"/>
    </row>
    <row r="417" spans="4:37" x14ac:dyDescent="0.2">
      <c r="D417" s="46"/>
      <c r="E417" s="46"/>
      <c r="G417" s="46"/>
      <c r="I417" s="46"/>
      <c r="K417" s="46"/>
      <c r="M417" s="46"/>
      <c r="O417" s="46"/>
      <c r="Q417" s="46"/>
      <c r="S417" s="46"/>
      <c r="U417" s="46"/>
      <c r="W417" s="46"/>
      <c r="Y417" s="46"/>
      <c r="AA417" s="46"/>
      <c r="AC417" s="46"/>
      <c r="AE417" s="46"/>
      <c r="AG417" s="46"/>
      <c r="AI417" s="46"/>
      <c r="AK417" s="46"/>
    </row>
    <row r="418" spans="4:37" x14ac:dyDescent="0.2">
      <c r="D418" s="46"/>
      <c r="E418" s="46"/>
      <c r="G418" s="46"/>
      <c r="I418" s="46"/>
      <c r="K418" s="46"/>
      <c r="M418" s="46"/>
      <c r="O418" s="46"/>
      <c r="Q418" s="46"/>
      <c r="S418" s="46"/>
      <c r="U418" s="46"/>
      <c r="W418" s="46"/>
      <c r="Y418" s="46"/>
      <c r="AA418" s="46"/>
      <c r="AC418" s="46"/>
      <c r="AE418" s="46"/>
      <c r="AG418" s="46"/>
      <c r="AI418" s="46"/>
      <c r="AK418" s="46"/>
    </row>
    <row r="419" spans="4:37" x14ac:dyDescent="0.2">
      <c r="D419" s="46"/>
      <c r="E419" s="46"/>
      <c r="G419" s="46"/>
      <c r="I419" s="46"/>
      <c r="K419" s="46"/>
      <c r="M419" s="46"/>
      <c r="O419" s="46"/>
      <c r="Q419" s="46"/>
      <c r="S419" s="46"/>
      <c r="U419" s="46"/>
      <c r="W419" s="46"/>
      <c r="Y419" s="46"/>
      <c r="AA419" s="46"/>
      <c r="AC419" s="46"/>
      <c r="AE419" s="46"/>
      <c r="AG419" s="46"/>
      <c r="AI419" s="46"/>
      <c r="AK419" s="46"/>
    </row>
    <row r="420" spans="4:37" x14ac:dyDescent="0.2">
      <c r="D420" s="46"/>
      <c r="E420" s="46"/>
      <c r="G420" s="46"/>
      <c r="I420" s="46"/>
      <c r="K420" s="46"/>
      <c r="M420" s="46"/>
      <c r="O420" s="46"/>
      <c r="Q420" s="46"/>
      <c r="S420" s="46"/>
      <c r="U420" s="46"/>
      <c r="W420" s="46"/>
      <c r="Y420" s="46"/>
      <c r="AA420" s="46"/>
      <c r="AC420" s="46"/>
      <c r="AE420" s="46"/>
      <c r="AG420" s="46"/>
      <c r="AI420" s="46"/>
      <c r="AK420" s="46"/>
    </row>
    <row r="421" spans="4:37" x14ac:dyDescent="0.2">
      <c r="D421" s="46"/>
      <c r="E421" s="46"/>
      <c r="G421" s="46"/>
      <c r="I421" s="46"/>
      <c r="K421" s="46"/>
      <c r="M421" s="46"/>
      <c r="O421" s="46"/>
      <c r="Q421" s="46"/>
      <c r="S421" s="46"/>
      <c r="U421" s="46"/>
      <c r="W421" s="46"/>
      <c r="Y421" s="46"/>
      <c r="AA421" s="46"/>
      <c r="AC421" s="46"/>
      <c r="AE421" s="46"/>
      <c r="AG421" s="46"/>
      <c r="AI421" s="46"/>
      <c r="AK421" s="46"/>
    </row>
    <row r="422" spans="4:37" x14ac:dyDescent="0.2">
      <c r="D422" s="46"/>
      <c r="E422" s="46"/>
      <c r="G422" s="46"/>
      <c r="I422" s="46"/>
      <c r="K422" s="46"/>
      <c r="M422" s="46"/>
      <c r="O422" s="46"/>
      <c r="Q422" s="46"/>
      <c r="S422" s="46"/>
      <c r="U422" s="46"/>
      <c r="W422" s="46"/>
      <c r="Y422" s="46"/>
      <c r="AA422" s="46"/>
      <c r="AC422" s="46"/>
      <c r="AE422" s="46"/>
      <c r="AG422" s="46"/>
      <c r="AI422" s="46"/>
      <c r="AK422" s="46"/>
    </row>
    <row r="423" spans="4:37" x14ac:dyDescent="0.2">
      <c r="D423" s="46"/>
      <c r="E423" s="46"/>
      <c r="G423" s="46"/>
      <c r="I423" s="46"/>
      <c r="K423" s="46"/>
      <c r="M423" s="46"/>
      <c r="O423" s="46"/>
      <c r="Q423" s="46"/>
      <c r="S423" s="46"/>
      <c r="U423" s="46"/>
      <c r="W423" s="46"/>
      <c r="Y423" s="46"/>
      <c r="AA423" s="46"/>
      <c r="AC423" s="46"/>
      <c r="AE423" s="46"/>
      <c r="AG423" s="46"/>
      <c r="AI423" s="46"/>
      <c r="AK423" s="46"/>
    </row>
    <row r="424" spans="4:37" x14ac:dyDescent="0.2">
      <c r="D424" s="46"/>
      <c r="E424" s="46"/>
      <c r="G424" s="46"/>
      <c r="I424" s="46"/>
      <c r="K424" s="46"/>
      <c r="M424" s="46"/>
      <c r="O424" s="46"/>
      <c r="Q424" s="46"/>
      <c r="S424" s="46"/>
      <c r="U424" s="46"/>
      <c r="W424" s="46"/>
      <c r="Y424" s="46"/>
      <c r="AA424" s="46"/>
      <c r="AC424" s="46"/>
      <c r="AE424" s="46"/>
      <c r="AG424" s="46"/>
      <c r="AI424" s="46"/>
      <c r="AK424" s="46"/>
    </row>
    <row r="425" spans="4:37" x14ac:dyDescent="0.2">
      <c r="D425" s="46"/>
      <c r="E425" s="46"/>
      <c r="G425" s="46"/>
      <c r="I425" s="46"/>
      <c r="K425" s="46"/>
      <c r="M425" s="46"/>
      <c r="O425" s="46"/>
      <c r="Q425" s="46"/>
      <c r="S425" s="46"/>
      <c r="U425" s="46"/>
      <c r="W425" s="46"/>
      <c r="Y425" s="46"/>
      <c r="AA425" s="46"/>
      <c r="AC425" s="46"/>
      <c r="AE425" s="46"/>
      <c r="AG425" s="46"/>
      <c r="AI425" s="46"/>
      <c r="AK425" s="46"/>
    </row>
    <row r="426" spans="4:37" x14ac:dyDescent="0.2">
      <c r="D426" s="46"/>
      <c r="E426" s="46"/>
      <c r="G426" s="46"/>
      <c r="I426" s="46"/>
      <c r="K426" s="46"/>
      <c r="M426" s="46"/>
      <c r="O426" s="46"/>
      <c r="Q426" s="46"/>
      <c r="S426" s="46"/>
      <c r="U426" s="46"/>
      <c r="W426" s="46"/>
      <c r="Y426" s="46"/>
      <c r="AA426" s="46"/>
      <c r="AC426" s="46"/>
      <c r="AE426" s="46"/>
      <c r="AG426" s="46"/>
      <c r="AI426" s="46"/>
      <c r="AK426" s="46"/>
    </row>
    <row r="427" spans="4:37" x14ac:dyDescent="0.2">
      <c r="D427" s="46"/>
      <c r="E427" s="46"/>
      <c r="G427" s="46"/>
      <c r="I427" s="46"/>
      <c r="K427" s="46"/>
      <c r="M427" s="46"/>
      <c r="O427" s="46"/>
      <c r="Q427" s="46"/>
      <c r="S427" s="46"/>
      <c r="U427" s="46"/>
      <c r="W427" s="46"/>
      <c r="Y427" s="46"/>
      <c r="AA427" s="46"/>
      <c r="AC427" s="46"/>
      <c r="AE427" s="46"/>
      <c r="AG427" s="46"/>
      <c r="AI427" s="46"/>
      <c r="AK427" s="46"/>
    </row>
    <row r="428" spans="4:37" x14ac:dyDescent="0.2">
      <c r="D428" s="46"/>
      <c r="E428" s="46"/>
      <c r="G428" s="46"/>
      <c r="I428" s="46"/>
      <c r="K428" s="46"/>
      <c r="M428" s="46"/>
      <c r="O428" s="46"/>
      <c r="Q428" s="46"/>
      <c r="S428" s="46"/>
      <c r="U428" s="46"/>
      <c r="W428" s="46"/>
      <c r="Y428" s="46"/>
      <c r="AA428" s="46"/>
      <c r="AC428" s="46"/>
      <c r="AE428" s="46"/>
      <c r="AG428" s="46"/>
      <c r="AI428" s="46"/>
      <c r="AK428" s="46"/>
    </row>
    <row r="429" spans="4:37" x14ac:dyDescent="0.2">
      <c r="D429" s="46"/>
      <c r="E429" s="46"/>
      <c r="G429" s="46"/>
      <c r="I429" s="46"/>
      <c r="K429" s="46"/>
      <c r="M429" s="46"/>
      <c r="O429" s="46"/>
      <c r="Q429" s="46"/>
      <c r="S429" s="46"/>
      <c r="U429" s="46"/>
      <c r="W429" s="46"/>
      <c r="Y429" s="46"/>
      <c r="AA429" s="46"/>
      <c r="AC429" s="46"/>
      <c r="AE429" s="46"/>
      <c r="AG429" s="46"/>
      <c r="AI429" s="46"/>
      <c r="AK429" s="46"/>
    </row>
    <row r="430" spans="4:37" x14ac:dyDescent="0.2">
      <c r="D430" s="46"/>
      <c r="E430" s="46"/>
      <c r="G430" s="46"/>
      <c r="I430" s="46"/>
      <c r="K430" s="46"/>
      <c r="M430" s="46"/>
      <c r="O430" s="46"/>
      <c r="Q430" s="46"/>
      <c r="S430" s="46"/>
      <c r="U430" s="46"/>
      <c r="W430" s="46"/>
      <c r="Y430" s="46"/>
      <c r="AA430" s="46"/>
      <c r="AC430" s="46"/>
      <c r="AE430" s="46"/>
      <c r="AG430" s="46"/>
      <c r="AI430" s="46"/>
      <c r="AK430" s="46"/>
    </row>
    <row r="431" spans="4:37" x14ac:dyDescent="0.2">
      <c r="D431" s="46"/>
      <c r="E431" s="46"/>
      <c r="G431" s="46"/>
      <c r="I431" s="46"/>
      <c r="K431" s="46"/>
      <c r="M431" s="46"/>
      <c r="O431" s="46"/>
      <c r="Q431" s="46"/>
      <c r="S431" s="46"/>
      <c r="U431" s="46"/>
      <c r="W431" s="46"/>
      <c r="Y431" s="46"/>
      <c r="AA431" s="46"/>
      <c r="AC431" s="46"/>
      <c r="AE431" s="46"/>
      <c r="AG431" s="46"/>
      <c r="AI431" s="46"/>
      <c r="AK431" s="46"/>
    </row>
    <row r="432" spans="4:37" x14ac:dyDescent="0.2">
      <c r="D432" s="46"/>
      <c r="E432" s="46"/>
      <c r="G432" s="46"/>
      <c r="I432" s="46"/>
      <c r="K432" s="46"/>
      <c r="M432" s="46"/>
      <c r="O432" s="46"/>
      <c r="Q432" s="46"/>
      <c r="S432" s="46"/>
      <c r="U432" s="46"/>
      <c r="W432" s="46"/>
      <c r="Y432" s="46"/>
      <c r="AA432" s="46"/>
      <c r="AC432" s="46"/>
      <c r="AE432" s="46"/>
      <c r="AG432" s="46"/>
      <c r="AI432" s="46"/>
      <c r="AK432" s="46"/>
    </row>
    <row r="433" spans="4:37" x14ac:dyDescent="0.2">
      <c r="D433" s="46"/>
      <c r="E433" s="46"/>
      <c r="G433" s="46"/>
      <c r="I433" s="46"/>
      <c r="K433" s="46"/>
      <c r="M433" s="46"/>
      <c r="O433" s="46"/>
      <c r="Q433" s="46"/>
      <c r="S433" s="46"/>
      <c r="U433" s="46"/>
      <c r="W433" s="46"/>
      <c r="Y433" s="46"/>
      <c r="AA433" s="46"/>
      <c r="AC433" s="46"/>
      <c r="AE433" s="46"/>
      <c r="AG433" s="46"/>
      <c r="AI433" s="46"/>
      <c r="AK433" s="46"/>
    </row>
    <row r="434" spans="4:37" x14ac:dyDescent="0.2">
      <c r="D434" s="46"/>
      <c r="E434" s="46"/>
      <c r="G434" s="46"/>
      <c r="I434" s="46"/>
      <c r="K434" s="46"/>
      <c r="M434" s="46"/>
      <c r="O434" s="46"/>
      <c r="Q434" s="46"/>
      <c r="S434" s="46"/>
      <c r="U434" s="46"/>
      <c r="W434" s="46"/>
      <c r="Y434" s="46"/>
      <c r="AA434" s="46"/>
      <c r="AC434" s="46"/>
      <c r="AE434" s="46"/>
      <c r="AG434" s="46"/>
      <c r="AI434" s="46"/>
      <c r="AK434" s="46"/>
    </row>
    <row r="435" spans="4:37" x14ac:dyDescent="0.2">
      <c r="D435" s="46"/>
      <c r="E435" s="46"/>
      <c r="G435" s="46"/>
      <c r="I435" s="46"/>
      <c r="K435" s="46"/>
      <c r="M435" s="46"/>
      <c r="O435" s="46"/>
      <c r="Q435" s="46"/>
      <c r="S435" s="46"/>
      <c r="U435" s="46"/>
      <c r="W435" s="46"/>
      <c r="Y435" s="46"/>
      <c r="AA435" s="46"/>
      <c r="AC435" s="46"/>
      <c r="AE435" s="46"/>
      <c r="AG435" s="46"/>
      <c r="AI435" s="46"/>
      <c r="AK435" s="46"/>
    </row>
    <row r="436" spans="4:37" x14ac:dyDescent="0.2">
      <c r="D436" s="46"/>
      <c r="E436" s="46"/>
      <c r="G436" s="46"/>
      <c r="I436" s="46"/>
      <c r="K436" s="46"/>
      <c r="M436" s="46"/>
      <c r="O436" s="46"/>
      <c r="Q436" s="46"/>
      <c r="S436" s="46"/>
      <c r="U436" s="46"/>
      <c r="W436" s="46"/>
      <c r="Y436" s="46"/>
      <c r="AA436" s="46"/>
      <c r="AC436" s="46"/>
      <c r="AE436" s="46"/>
      <c r="AG436" s="46"/>
      <c r="AI436" s="46"/>
      <c r="AK436" s="46"/>
    </row>
    <row r="437" spans="4:37" x14ac:dyDescent="0.2">
      <c r="D437" s="46"/>
      <c r="E437" s="46"/>
      <c r="G437" s="46"/>
      <c r="I437" s="46"/>
      <c r="K437" s="46"/>
      <c r="M437" s="46"/>
      <c r="O437" s="46"/>
      <c r="Q437" s="46"/>
      <c r="S437" s="46"/>
      <c r="U437" s="46"/>
      <c r="W437" s="46"/>
      <c r="Y437" s="46"/>
      <c r="AA437" s="46"/>
      <c r="AC437" s="46"/>
      <c r="AE437" s="46"/>
      <c r="AG437" s="46"/>
      <c r="AI437" s="46"/>
      <c r="AK437" s="46"/>
    </row>
    <row r="438" spans="4:37" x14ac:dyDescent="0.2">
      <c r="D438" s="46"/>
      <c r="E438" s="46"/>
      <c r="G438" s="46"/>
      <c r="I438" s="46"/>
      <c r="K438" s="46"/>
      <c r="M438" s="46"/>
      <c r="O438" s="46"/>
      <c r="Q438" s="46"/>
      <c r="S438" s="46"/>
      <c r="U438" s="46"/>
      <c r="W438" s="46"/>
      <c r="Y438" s="46"/>
      <c r="AA438" s="46"/>
      <c r="AC438" s="46"/>
      <c r="AE438" s="46"/>
      <c r="AG438" s="46"/>
      <c r="AI438" s="46"/>
      <c r="AK438" s="46"/>
    </row>
    <row r="439" spans="4:37" x14ac:dyDescent="0.2">
      <c r="D439" s="46"/>
      <c r="E439" s="46"/>
      <c r="G439" s="46"/>
      <c r="I439" s="46"/>
      <c r="K439" s="46"/>
      <c r="M439" s="46"/>
      <c r="O439" s="46"/>
      <c r="Q439" s="46"/>
      <c r="S439" s="46"/>
      <c r="U439" s="46"/>
      <c r="W439" s="46"/>
      <c r="Y439" s="46"/>
      <c r="AA439" s="46"/>
      <c r="AC439" s="46"/>
      <c r="AE439" s="46"/>
      <c r="AG439" s="46"/>
      <c r="AI439" s="46"/>
      <c r="AK439" s="46"/>
    </row>
    <row r="440" spans="4:37" x14ac:dyDescent="0.2">
      <c r="D440" s="46"/>
      <c r="E440" s="46"/>
      <c r="G440" s="46"/>
      <c r="I440" s="46"/>
      <c r="K440" s="46"/>
      <c r="M440" s="46"/>
      <c r="O440" s="46"/>
      <c r="Q440" s="46"/>
      <c r="S440" s="46"/>
      <c r="U440" s="46"/>
      <c r="W440" s="46"/>
      <c r="Y440" s="46"/>
      <c r="AA440" s="46"/>
      <c r="AC440" s="46"/>
      <c r="AE440" s="46"/>
      <c r="AG440" s="46"/>
      <c r="AI440" s="46"/>
      <c r="AK440" s="46"/>
    </row>
    <row r="441" spans="4:37" x14ac:dyDescent="0.2">
      <c r="D441" s="46"/>
      <c r="E441" s="46"/>
      <c r="G441" s="46"/>
      <c r="I441" s="46"/>
      <c r="K441" s="46"/>
      <c r="M441" s="46"/>
      <c r="O441" s="46"/>
      <c r="Q441" s="46"/>
      <c r="S441" s="46"/>
      <c r="U441" s="46"/>
      <c r="W441" s="46"/>
      <c r="Y441" s="46"/>
      <c r="AA441" s="46"/>
      <c r="AC441" s="46"/>
      <c r="AE441" s="46"/>
      <c r="AG441" s="46"/>
      <c r="AI441" s="46"/>
      <c r="AK441" s="46"/>
    </row>
    <row r="442" spans="4:37" x14ac:dyDescent="0.2">
      <c r="D442" s="46"/>
      <c r="E442" s="46"/>
      <c r="G442" s="46"/>
      <c r="I442" s="46"/>
      <c r="K442" s="46"/>
      <c r="M442" s="46"/>
      <c r="O442" s="46"/>
      <c r="Q442" s="46"/>
      <c r="S442" s="46"/>
      <c r="U442" s="46"/>
      <c r="W442" s="46"/>
      <c r="Y442" s="46"/>
      <c r="AA442" s="46"/>
      <c r="AC442" s="46"/>
      <c r="AE442" s="46"/>
      <c r="AG442" s="46"/>
      <c r="AI442" s="46"/>
      <c r="AK442" s="46"/>
    </row>
    <row r="443" spans="4:37" x14ac:dyDescent="0.2">
      <c r="D443" s="46"/>
      <c r="E443" s="46"/>
      <c r="G443" s="46"/>
      <c r="I443" s="46"/>
      <c r="K443" s="46"/>
      <c r="M443" s="46"/>
      <c r="O443" s="46"/>
      <c r="Q443" s="46"/>
      <c r="S443" s="46"/>
      <c r="U443" s="46"/>
      <c r="W443" s="46"/>
      <c r="Y443" s="46"/>
      <c r="AA443" s="46"/>
      <c r="AC443" s="46"/>
      <c r="AE443" s="46"/>
      <c r="AG443" s="46"/>
      <c r="AI443" s="46"/>
      <c r="AK443" s="46"/>
    </row>
    <row r="444" spans="4:37" x14ac:dyDescent="0.2">
      <c r="D444" s="46"/>
      <c r="E444" s="46"/>
      <c r="G444" s="46"/>
      <c r="I444" s="46"/>
      <c r="K444" s="46"/>
      <c r="M444" s="46"/>
      <c r="O444" s="46"/>
      <c r="Q444" s="46"/>
      <c r="S444" s="46"/>
      <c r="U444" s="46"/>
      <c r="W444" s="46"/>
      <c r="Y444" s="46"/>
      <c r="AA444" s="46"/>
      <c r="AC444" s="46"/>
      <c r="AE444" s="46"/>
      <c r="AG444" s="46"/>
      <c r="AI444" s="46"/>
      <c r="AK444" s="46"/>
    </row>
    <row r="445" spans="4:37" x14ac:dyDescent="0.2">
      <c r="D445" s="46"/>
      <c r="E445" s="46"/>
      <c r="G445" s="46"/>
      <c r="I445" s="46"/>
      <c r="K445" s="46"/>
      <c r="M445" s="46"/>
      <c r="O445" s="46"/>
      <c r="Q445" s="46"/>
      <c r="S445" s="46"/>
      <c r="U445" s="46"/>
      <c r="W445" s="46"/>
      <c r="Y445" s="46"/>
      <c r="AA445" s="46"/>
      <c r="AC445" s="46"/>
      <c r="AE445" s="46"/>
      <c r="AG445" s="46"/>
      <c r="AI445" s="46"/>
      <c r="AK445" s="46"/>
    </row>
    <row r="446" spans="4:37" x14ac:dyDescent="0.2">
      <c r="D446" s="46"/>
      <c r="E446" s="46"/>
      <c r="G446" s="46"/>
      <c r="I446" s="46"/>
      <c r="K446" s="46"/>
      <c r="M446" s="46"/>
      <c r="O446" s="46"/>
      <c r="Q446" s="46"/>
      <c r="S446" s="46"/>
      <c r="U446" s="46"/>
      <c r="W446" s="46"/>
      <c r="Y446" s="46"/>
      <c r="AA446" s="46"/>
      <c r="AC446" s="46"/>
      <c r="AE446" s="46"/>
      <c r="AG446" s="46"/>
      <c r="AI446" s="46"/>
      <c r="AK446" s="46"/>
    </row>
    <row r="447" spans="4:37" x14ac:dyDescent="0.2">
      <c r="D447" s="46"/>
      <c r="E447" s="46"/>
      <c r="G447" s="46"/>
      <c r="I447" s="46"/>
      <c r="K447" s="46"/>
      <c r="M447" s="46"/>
      <c r="O447" s="46"/>
      <c r="Q447" s="46"/>
      <c r="S447" s="46"/>
      <c r="U447" s="46"/>
      <c r="W447" s="46"/>
      <c r="Y447" s="46"/>
      <c r="AA447" s="46"/>
      <c r="AC447" s="46"/>
      <c r="AE447" s="46"/>
      <c r="AG447" s="46"/>
      <c r="AI447" s="46"/>
      <c r="AK447" s="46"/>
    </row>
    <row r="448" spans="4:37" x14ac:dyDescent="0.2">
      <c r="D448" s="46"/>
      <c r="E448" s="46"/>
      <c r="G448" s="46"/>
      <c r="I448" s="46"/>
      <c r="K448" s="46"/>
      <c r="M448" s="46"/>
      <c r="O448" s="46"/>
      <c r="Q448" s="46"/>
      <c r="S448" s="46"/>
      <c r="U448" s="46"/>
      <c r="W448" s="46"/>
      <c r="Y448" s="46"/>
      <c r="AA448" s="46"/>
      <c r="AC448" s="46"/>
      <c r="AE448" s="46"/>
      <c r="AG448" s="46"/>
      <c r="AI448" s="46"/>
      <c r="AK448" s="46"/>
    </row>
    <row r="449" spans="4:37" x14ac:dyDescent="0.2">
      <c r="D449" s="46"/>
      <c r="E449" s="46"/>
      <c r="G449" s="46"/>
      <c r="I449" s="46"/>
      <c r="K449" s="46"/>
      <c r="M449" s="46"/>
      <c r="O449" s="46"/>
      <c r="Q449" s="46"/>
      <c r="S449" s="46"/>
      <c r="U449" s="46"/>
      <c r="W449" s="46"/>
      <c r="Y449" s="46"/>
      <c r="AA449" s="46"/>
      <c r="AC449" s="46"/>
      <c r="AE449" s="46"/>
      <c r="AG449" s="46"/>
      <c r="AI449" s="46"/>
      <c r="AK449" s="46"/>
    </row>
    <row r="450" spans="4:37" x14ac:dyDescent="0.2">
      <c r="D450" s="46"/>
      <c r="E450" s="46"/>
      <c r="G450" s="46"/>
      <c r="I450" s="46"/>
      <c r="K450" s="46"/>
      <c r="M450" s="46"/>
      <c r="O450" s="46"/>
      <c r="Q450" s="46"/>
      <c r="S450" s="46"/>
      <c r="U450" s="46"/>
      <c r="W450" s="46"/>
      <c r="Y450" s="46"/>
      <c r="AA450" s="46"/>
      <c r="AC450" s="46"/>
      <c r="AE450" s="46"/>
      <c r="AG450" s="46"/>
      <c r="AI450" s="46"/>
      <c r="AK450" s="46"/>
    </row>
    <row r="451" spans="4:37" x14ac:dyDescent="0.2">
      <c r="D451" s="46"/>
      <c r="E451" s="46"/>
      <c r="G451" s="46"/>
      <c r="I451" s="46"/>
      <c r="K451" s="46"/>
      <c r="M451" s="46"/>
      <c r="O451" s="46"/>
      <c r="Q451" s="46"/>
      <c r="S451" s="46"/>
      <c r="U451" s="46"/>
      <c r="W451" s="46"/>
      <c r="Y451" s="46"/>
      <c r="AA451" s="46"/>
      <c r="AC451" s="46"/>
      <c r="AE451" s="46"/>
      <c r="AG451" s="46"/>
      <c r="AI451" s="46"/>
      <c r="AK451" s="46"/>
    </row>
    <row r="452" spans="4:37" x14ac:dyDescent="0.2">
      <c r="D452" s="46"/>
      <c r="E452" s="46"/>
      <c r="G452" s="46"/>
      <c r="I452" s="46"/>
      <c r="K452" s="46"/>
      <c r="M452" s="46"/>
      <c r="O452" s="46"/>
      <c r="Q452" s="46"/>
      <c r="S452" s="46"/>
      <c r="U452" s="46"/>
      <c r="W452" s="46"/>
      <c r="Y452" s="46"/>
      <c r="AA452" s="46"/>
      <c r="AC452" s="46"/>
      <c r="AE452" s="46"/>
      <c r="AG452" s="46"/>
      <c r="AI452" s="46"/>
      <c r="AK452" s="46"/>
    </row>
    <row r="453" spans="4:37" x14ac:dyDescent="0.2">
      <c r="D453" s="46"/>
      <c r="E453" s="46"/>
      <c r="G453" s="46"/>
      <c r="I453" s="46"/>
      <c r="K453" s="46"/>
      <c r="M453" s="46"/>
      <c r="O453" s="46"/>
      <c r="Q453" s="46"/>
      <c r="S453" s="46"/>
      <c r="U453" s="46"/>
      <c r="W453" s="46"/>
      <c r="Y453" s="46"/>
      <c r="AA453" s="46"/>
      <c r="AC453" s="46"/>
      <c r="AE453" s="46"/>
      <c r="AG453" s="46"/>
      <c r="AI453" s="46"/>
      <c r="AK453" s="46"/>
    </row>
    <row r="454" spans="4:37" x14ac:dyDescent="0.2">
      <c r="D454" s="46"/>
      <c r="E454" s="46"/>
      <c r="G454" s="46"/>
      <c r="I454" s="46"/>
      <c r="K454" s="46"/>
      <c r="M454" s="46"/>
      <c r="O454" s="46"/>
      <c r="Q454" s="46"/>
      <c r="S454" s="46"/>
      <c r="U454" s="46"/>
      <c r="W454" s="46"/>
      <c r="Y454" s="46"/>
      <c r="AA454" s="46"/>
      <c r="AC454" s="46"/>
      <c r="AE454" s="46"/>
      <c r="AG454" s="46"/>
      <c r="AI454" s="46"/>
      <c r="AK454" s="46"/>
    </row>
    <row r="455" spans="4:37" x14ac:dyDescent="0.2">
      <c r="D455" s="46"/>
      <c r="E455" s="46"/>
      <c r="G455" s="46"/>
      <c r="I455" s="46"/>
      <c r="K455" s="46"/>
      <c r="M455" s="46"/>
      <c r="O455" s="46"/>
      <c r="Q455" s="46"/>
      <c r="S455" s="46"/>
      <c r="U455" s="46"/>
      <c r="W455" s="46"/>
      <c r="Y455" s="46"/>
      <c r="AA455" s="46"/>
      <c r="AC455" s="46"/>
      <c r="AE455" s="46"/>
      <c r="AG455" s="46"/>
      <c r="AI455" s="46"/>
      <c r="AK455" s="46"/>
    </row>
    <row r="456" spans="4:37" x14ac:dyDescent="0.2">
      <c r="D456" s="46"/>
      <c r="E456" s="46"/>
      <c r="G456" s="46"/>
      <c r="I456" s="46"/>
      <c r="K456" s="46"/>
      <c r="M456" s="46"/>
      <c r="O456" s="46"/>
      <c r="Q456" s="46"/>
      <c r="S456" s="46"/>
      <c r="U456" s="46"/>
      <c r="W456" s="46"/>
      <c r="Y456" s="46"/>
      <c r="AA456" s="46"/>
      <c r="AC456" s="46"/>
      <c r="AE456" s="46"/>
      <c r="AG456" s="46"/>
      <c r="AI456" s="46"/>
      <c r="AK456" s="46"/>
    </row>
    <row r="457" spans="4:37" x14ac:dyDescent="0.2">
      <c r="D457" s="46"/>
      <c r="E457" s="46"/>
      <c r="G457" s="46"/>
      <c r="I457" s="46"/>
      <c r="K457" s="46"/>
      <c r="M457" s="46"/>
      <c r="O457" s="46"/>
      <c r="Q457" s="46"/>
      <c r="S457" s="46"/>
      <c r="U457" s="46"/>
      <c r="W457" s="46"/>
      <c r="Y457" s="46"/>
      <c r="AA457" s="46"/>
      <c r="AC457" s="46"/>
      <c r="AE457" s="46"/>
      <c r="AG457" s="46"/>
      <c r="AI457" s="46"/>
      <c r="AK457" s="46"/>
    </row>
    <row r="458" spans="4:37" x14ac:dyDescent="0.2">
      <c r="D458" s="46"/>
      <c r="E458" s="46"/>
      <c r="G458" s="46"/>
      <c r="I458" s="46"/>
      <c r="K458" s="46"/>
      <c r="M458" s="46"/>
      <c r="O458" s="46"/>
      <c r="Q458" s="46"/>
      <c r="S458" s="46"/>
      <c r="U458" s="46"/>
      <c r="W458" s="46"/>
      <c r="Y458" s="46"/>
      <c r="AA458" s="46"/>
      <c r="AC458" s="46"/>
      <c r="AE458" s="46"/>
      <c r="AG458" s="46"/>
      <c r="AI458" s="46"/>
      <c r="AK458" s="46"/>
    </row>
    <row r="459" spans="4:37" x14ac:dyDescent="0.2">
      <c r="D459" s="46"/>
      <c r="E459" s="46"/>
      <c r="G459" s="46"/>
      <c r="I459" s="46"/>
      <c r="K459" s="46"/>
      <c r="M459" s="46"/>
      <c r="O459" s="46"/>
      <c r="Q459" s="46"/>
      <c r="S459" s="46"/>
      <c r="U459" s="46"/>
      <c r="W459" s="46"/>
      <c r="Y459" s="46"/>
      <c r="AA459" s="46"/>
      <c r="AC459" s="46"/>
      <c r="AE459" s="46"/>
      <c r="AG459" s="46"/>
      <c r="AI459" s="46"/>
      <c r="AK459" s="46"/>
    </row>
    <row r="460" spans="4:37" x14ac:dyDescent="0.2">
      <c r="D460" s="46"/>
      <c r="E460" s="46"/>
      <c r="G460" s="46"/>
      <c r="I460" s="46"/>
      <c r="K460" s="46"/>
      <c r="M460" s="46"/>
      <c r="O460" s="46"/>
      <c r="Q460" s="46"/>
      <c r="S460" s="46"/>
      <c r="U460" s="46"/>
      <c r="W460" s="46"/>
      <c r="Y460" s="46"/>
      <c r="AA460" s="46"/>
      <c r="AC460" s="46"/>
      <c r="AE460" s="46"/>
      <c r="AG460" s="46"/>
      <c r="AI460" s="46"/>
      <c r="AK460" s="46"/>
    </row>
    <row r="461" spans="4:37" x14ac:dyDescent="0.2">
      <c r="D461" s="46"/>
      <c r="E461" s="46"/>
      <c r="G461" s="46"/>
      <c r="I461" s="46"/>
      <c r="K461" s="46"/>
      <c r="M461" s="46"/>
      <c r="O461" s="46"/>
      <c r="Q461" s="46"/>
      <c r="S461" s="46"/>
      <c r="U461" s="46"/>
      <c r="W461" s="46"/>
      <c r="Y461" s="46"/>
      <c r="AA461" s="46"/>
      <c r="AC461" s="46"/>
      <c r="AE461" s="46"/>
      <c r="AG461" s="46"/>
      <c r="AI461" s="46"/>
      <c r="AK461" s="46"/>
    </row>
    <row r="462" spans="4:37" x14ac:dyDescent="0.2">
      <c r="D462" s="46"/>
      <c r="E462" s="46"/>
      <c r="G462" s="46"/>
      <c r="I462" s="46"/>
      <c r="K462" s="46"/>
      <c r="M462" s="46"/>
      <c r="O462" s="46"/>
      <c r="Q462" s="46"/>
      <c r="S462" s="46"/>
      <c r="U462" s="46"/>
      <c r="W462" s="46"/>
      <c r="Y462" s="46"/>
      <c r="AA462" s="46"/>
      <c r="AC462" s="46"/>
      <c r="AE462" s="46"/>
      <c r="AG462" s="46"/>
      <c r="AI462" s="46"/>
      <c r="AK462" s="46"/>
    </row>
    <row r="463" spans="4:37" x14ac:dyDescent="0.2">
      <c r="D463" s="46"/>
      <c r="E463" s="46"/>
      <c r="G463" s="46"/>
      <c r="I463" s="46"/>
      <c r="K463" s="46"/>
      <c r="M463" s="46"/>
      <c r="O463" s="46"/>
      <c r="Q463" s="46"/>
      <c r="S463" s="46"/>
      <c r="U463" s="46"/>
      <c r="W463" s="46"/>
      <c r="Y463" s="46"/>
      <c r="AA463" s="46"/>
      <c r="AC463" s="46"/>
      <c r="AE463" s="46"/>
      <c r="AG463" s="46"/>
      <c r="AI463" s="46"/>
      <c r="AK463" s="46"/>
    </row>
    <row r="464" spans="4:37" x14ac:dyDescent="0.2">
      <c r="D464" s="46"/>
      <c r="E464" s="46"/>
      <c r="G464" s="46"/>
      <c r="I464" s="46"/>
      <c r="K464" s="46"/>
      <c r="M464" s="46"/>
      <c r="O464" s="46"/>
      <c r="Q464" s="46"/>
      <c r="S464" s="46"/>
      <c r="U464" s="46"/>
      <c r="W464" s="46"/>
      <c r="Y464" s="46"/>
      <c r="AA464" s="46"/>
      <c r="AC464" s="46"/>
      <c r="AE464" s="46"/>
      <c r="AG464" s="46"/>
      <c r="AI464" s="46"/>
      <c r="AK464" s="46"/>
    </row>
    <row r="465" spans="4:37" x14ac:dyDescent="0.2">
      <c r="D465" s="46"/>
      <c r="E465" s="46"/>
      <c r="G465" s="46"/>
      <c r="I465" s="46"/>
      <c r="K465" s="46"/>
      <c r="M465" s="46"/>
      <c r="O465" s="46"/>
      <c r="Q465" s="46"/>
      <c r="S465" s="46"/>
      <c r="U465" s="46"/>
      <c r="W465" s="46"/>
      <c r="Y465" s="46"/>
      <c r="AA465" s="46"/>
      <c r="AC465" s="46"/>
      <c r="AE465" s="46"/>
      <c r="AG465" s="46"/>
      <c r="AI465" s="46"/>
      <c r="AK465" s="46"/>
    </row>
    <row r="466" spans="4:37" x14ac:dyDescent="0.2">
      <c r="D466" s="46"/>
      <c r="E466" s="46"/>
      <c r="G466" s="46"/>
      <c r="I466" s="46"/>
      <c r="K466" s="46"/>
      <c r="M466" s="46"/>
      <c r="O466" s="46"/>
      <c r="Q466" s="46"/>
      <c r="S466" s="46"/>
      <c r="U466" s="46"/>
      <c r="W466" s="46"/>
      <c r="Y466" s="46"/>
      <c r="AA466" s="46"/>
      <c r="AC466" s="46"/>
      <c r="AE466" s="46"/>
      <c r="AG466" s="46"/>
      <c r="AI466" s="46"/>
      <c r="AK466" s="46"/>
    </row>
    <row r="467" spans="4:37" x14ac:dyDescent="0.2">
      <c r="D467" s="46"/>
      <c r="E467" s="46"/>
      <c r="G467" s="46"/>
      <c r="I467" s="46"/>
      <c r="K467" s="46"/>
      <c r="M467" s="46"/>
      <c r="O467" s="46"/>
      <c r="Q467" s="46"/>
      <c r="S467" s="46"/>
      <c r="U467" s="46"/>
      <c r="W467" s="46"/>
      <c r="Y467" s="46"/>
      <c r="AA467" s="46"/>
      <c r="AC467" s="46"/>
      <c r="AE467" s="46"/>
      <c r="AG467" s="46"/>
      <c r="AI467" s="46"/>
      <c r="AK467" s="46"/>
    </row>
    <row r="468" spans="4:37" x14ac:dyDescent="0.2">
      <c r="D468" s="46"/>
      <c r="E468" s="46"/>
      <c r="G468" s="46"/>
      <c r="I468" s="46"/>
      <c r="K468" s="46"/>
      <c r="M468" s="46"/>
      <c r="O468" s="46"/>
      <c r="Q468" s="46"/>
      <c r="S468" s="46"/>
      <c r="U468" s="46"/>
      <c r="W468" s="46"/>
      <c r="Y468" s="46"/>
      <c r="AA468" s="46"/>
      <c r="AC468" s="46"/>
      <c r="AE468" s="46"/>
      <c r="AG468" s="46"/>
      <c r="AI468" s="46"/>
      <c r="AK468" s="46"/>
    </row>
    <row r="469" spans="4:37" x14ac:dyDescent="0.2">
      <c r="D469" s="46"/>
      <c r="E469" s="46"/>
      <c r="G469" s="46"/>
      <c r="I469" s="46"/>
      <c r="K469" s="46"/>
      <c r="M469" s="46"/>
      <c r="O469" s="46"/>
      <c r="Q469" s="46"/>
      <c r="S469" s="46"/>
      <c r="U469" s="46"/>
      <c r="W469" s="46"/>
      <c r="Y469" s="46"/>
      <c r="AA469" s="46"/>
      <c r="AC469" s="46"/>
      <c r="AE469" s="46"/>
      <c r="AG469" s="46"/>
      <c r="AI469" s="46"/>
      <c r="AK469" s="46"/>
    </row>
    <row r="470" spans="4:37" x14ac:dyDescent="0.2">
      <c r="D470" s="46"/>
      <c r="E470" s="46"/>
      <c r="G470" s="46"/>
      <c r="I470" s="46"/>
      <c r="K470" s="46"/>
      <c r="M470" s="46"/>
      <c r="O470" s="46"/>
      <c r="Q470" s="46"/>
      <c r="S470" s="46"/>
      <c r="U470" s="46"/>
      <c r="W470" s="46"/>
      <c r="Y470" s="46"/>
      <c r="AA470" s="46"/>
      <c r="AC470" s="46"/>
      <c r="AE470" s="46"/>
      <c r="AG470" s="46"/>
      <c r="AI470" s="46"/>
      <c r="AK470" s="46"/>
    </row>
    <row r="471" spans="4:37" x14ac:dyDescent="0.2">
      <c r="D471" s="46"/>
      <c r="E471" s="46"/>
      <c r="G471" s="46"/>
      <c r="I471" s="46"/>
      <c r="K471" s="46"/>
      <c r="M471" s="46"/>
      <c r="O471" s="46"/>
      <c r="Q471" s="46"/>
      <c r="S471" s="46"/>
      <c r="U471" s="46"/>
      <c r="W471" s="46"/>
      <c r="Y471" s="46"/>
      <c r="AA471" s="46"/>
      <c r="AC471" s="46"/>
      <c r="AE471" s="46"/>
      <c r="AG471" s="46"/>
      <c r="AI471" s="46"/>
      <c r="AK471" s="46"/>
    </row>
    <row r="472" spans="4:37" x14ac:dyDescent="0.2">
      <c r="D472" s="46"/>
      <c r="E472" s="46"/>
      <c r="G472" s="46"/>
      <c r="I472" s="46"/>
      <c r="K472" s="46"/>
      <c r="M472" s="46"/>
      <c r="O472" s="46"/>
      <c r="Q472" s="46"/>
      <c r="S472" s="46"/>
      <c r="U472" s="46"/>
      <c r="W472" s="46"/>
      <c r="Y472" s="46"/>
      <c r="AA472" s="46"/>
      <c r="AC472" s="46"/>
      <c r="AE472" s="46"/>
      <c r="AG472" s="46"/>
      <c r="AI472" s="46"/>
      <c r="AK472" s="46"/>
    </row>
    <row r="473" spans="4:37" x14ac:dyDescent="0.2">
      <c r="D473" s="46"/>
      <c r="E473" s="46"/>
      <c r="G473" s="46"/>
      <c r="I473" s="46"/>
      <c r="K473" s="46"/>
      <c r="M473" s="46"/>
      <c r="O473" s="46"/>
      <c r="Q473" s="46"/>
      <c r="S473" s="46"/>
      <c r="U473" s="46"/>
      <c r="W473" s="46"/>
      <c r="Y473" s="46"/>
      <c r="AA473" s="46"/>
      <c r="AC473" s="46"/>
      <c r="AE473" s="46"/>
      <c r="AG473" s="46"/>
      <c r="AI473" s="46"/>
      <c r="AK473" s="46"/>
    </row>
    <row r="474" spans="4:37" x14ac:dyDescent="0.2">
      <c r="D474" s="46"/>
      <c r="E474" s="46"/>
      <c r="G474" s="46"/>
      <c r="I474" s="46"/>
      <c r="K474" s="46"/>
      <c r="M474" s="46"/>
      <c r="O474" s="46"/>
      <c r="Q474" s="46"/>
      <c r="S474" s="46"/>
      <c r="U474" s="46"/>
      <c r="W474" s="46"/>
      <c r="Y474" s="46"/>
      <c r="AA474" s="46"/>
      <c r="AC474" s="46"/>
      <c r="AE474" s="46"/>
      <c r="AG474" s="46"/>
      <c r="AI474" s="46"/>
      <c r="AK474" s="46"/>
    </row>
    <row r="475" spans="4:37" x14ac:dyDescent="0.2">
      <c r="D475" s="46"/>
      <c r="E475" s="46"/>
      <c r="G475" s="46"/>
      <c r="I475" s="46"/>
      <c r="K475" s="46"/>
      <c r="M475" s="46"/>
      <c r="O475" s="46"/>
      <c r="Q475" s="46"/>
      <c r="S475" s="46"/>
      <c r="U475" s="46"/>
      <c r="W475" s="46"/>
      <c r="Y475" s="46"/>
      <c r="AA475" s="46"/>
      <c r="AC475" s="46"/>
      <c r="AE475" s="46"/>
      <c r="AG475" s="46"/>
      <c r="AI475" s="46"/>
      <c r="AK475" s="46"/>
    </row>
    <row r="476" spans="4:37" x14ac:dyDescent="0.2">
      <c r="D476" s="46"/>
      <c r="E476" s="46"/>
      <c r="G476" s="46"/>
      <c r="I476" s="46"/>
      <c r="K476" s="46"/>
      <c r="M476" s="46"/>
      <c r="O476" s="46"/>
      <c r="Q476" s="46"/>
      <c r="S476" s="46"/>
      <c r="U476" s="46"/>
      <c r="W476" s="46"/>
      <c r="Y476" s="46"/>
      <c r="AA476" s="46"/>
      <c r="AC476" s="46"/>
      <c r="AE476" s="46"/>
      <c r="AG476" s="46"/>
      <c r="AI476" s="46"/>
      <c r="AK476" s="46"/>
    </row>
    <row r="477" spans="4:37" x14ac:dyDescent="0.2">
      <c r="D477" s="46"/>
      <c r="E477" s="46"/>
      <c r="G477" s="46"/>
      <c r="I477" s="46"/>
      <c r="K477" s="46"/>
      <c r="M477" s="46"/>
      <c r="O477" s="46"/>
      <c r="Q477" s="46"/>
      <c r="S477" s="46"/>
      <c r="U477" s="46"/>
      <c r="W477" s="46"/>
      <c r="Y477" s="46"/>
      <c r="AA477" s="46"/>
      <c r="AC477" s="46"/>
      <c r="AE477" s="46"/>
      <c r="AG477" s="46"/>
      <c r="AI477" s="46"/>
      <c r="AK477" s="46"/>
    </row>
    <row r="478" spans="4:37" x14ac:dyDescent="0.2">
      <c r="D478" s="46"/>
      <c r="E478" s="46"/>
      <c r="G478" s="46"/>
      <c r="I478" s="46"/>
      <c r="K478" s="46"/>
      <c r="M478" s="46"/>
      <c r="O478" s="46"/>
      <c r="Q478" s="46"/>
      <c r="S478" s="46"/>
      <c r="U478" s="46"/>
      <c r="W478" s="46"/>
      <c r="Y478" s="46"/>
      <c r="AA478" s="46"/>
      <c r="AC478" s="46"/>
      <c r="AE478" s="46"/>
      <c r="AG478" s="46"/>
      <c r="AI478" s="46"/>
      <c r="AK478" s="46"/>
    </row>
    <row r="479" spans="4:37" x14ac:dyDescent="0.2">
      <c r="D479" s="46"/>
      <c r="E479" s="46"/>
      <c r="G479" s="46"/>
      <c r="I479" s="46"/>
      <c r="K479" s="46"/>
      <c r="M479" s="46"/>
      <c r="O479" s="46"/>
      <c r="Q479" s="46"/>
      <c r="S479" s="46"/>
      <c r="U479" s="46"/>
      <c r="W479" s="46"/>
      <c r="Y479" s="46"/>
      <c r="AA479" s="46"/>
      <c r="AC479" s="46"/>
      <c r="AE479" s="46"/>
      <c r="AG479" s="46"/>
      <c r="AI479" s="46"/>
      <c r="AK479" s="46"/>
    </row>
    <row r="480" spans="4:37" x14ac:dyDescent="0.2">
      <c r="D480" s="46"/>
      <c r="E480" s="46"/>
      <c r="G480" s="46"/>
      <c r="I480" s="46"/>
      <c r="K480" s="46"/>
      <c r="M480" s="46"/>
      <c r="O480" s="46"/>
      <c r="Q480" s="46"/>
      <c r="S480" s="46"/>
      <c r="U480" s="46"/>
      <c r="W480" s="46"/>
      <c r="Y480" s="46"/>
      <c r="AA480" s="46"/>
      <c r="AC480" s="46"/>
      <c r="AE480" s="46"/>
      <c r="AG480" s="46"/>
      <c r="AI480" s="46"/>
      <c r="AK480" s="46"/>
    </row>
    <row r="481" spans="4:37" x14ac:dyDescent="0.2">
      <c r="D481" s="46"/>
      <c r="E481" s="46"/>
      <c r="G481" s="46"/>
      <c r="I481" s="46"/>
      <c r="K481" s="46"/>
      <c r="M481" s="46"/>
      <c r="O481" s="46"/>
      <c r="Q481" s="46"/>
      <c r="S481" s="46"/>
      <c r="U481" s="46"/>
      <c r="W481" s="46"/>
      <c r="Y481" s="46"/>
      <c r="AA481" s="46"/>
      <c r="AC481" s="46"/>
      <c r="AE481" s="46"/>
      <c r="AG481" s="46"/>
      <c r="AI481" s="46"/>
      <c r="AK481" s="46"/>
    </row>
    <row r="482" spans="4:37" x14ac:dyDescent="0.2">
      <c r="D482" s="46"/>
      <c r="E482" s="46"/>
      <c r="G482" s="46"/>
      <c r="I482" s="46"/>
      <c r="K482" s="46"/>
      <c r="M482" s="46"/>
      <c r="O482" s="46"/>
      <c r="Q482" s="46"/>
      <c r="S482" s="46"/>
      <c r="U482" s="46"/>
      <c r="W482" s="46"/>
      <c r="Y482" s="46"/>
      <c r="AA482" s="46"/>
      <c r="AC482" s="46"/>
      <c r="AE482" s="46"/>
      <c r="AG482" s="46"/>
      <c r="AI482" s="46"/>
      <c r="AK482" s="46"/>
    </row>
    <row r="483" spans="4:37" x14ac:dyDescent="0.2">
      <c r="D483" s="46"/>
      <c r="E483" s="46"/>
      <c r="G483" s="46"/>
      <c r="I483" s="46"/>
      <c r="K483" s="46"/>
      <c r="M483" s="46"/>
      <c r="O483" s="46"/>
      <c r="Q483" s="46"/>
      <c r="S483" s="46"/>
      <c r="U483" s="46"/>
      <c r="W483" s="46"/>
      <c r="Y483" s="46"/>
      <c r="AA483" s="46"/>
      <c r="AC483" s="46"/>
      <c r="AE483" s="46"/>
      <c r="AG483" s="46"/>
      <c r="AI483" s="46"/>
      <c r="AK483" s="46"/>
    </row>
    <row r="484" spans="4:37" x14ac:dyDescent="0.2">
      <c r="D484" s="46"/>
      <c r="E484" s="46"/>
      <c r="G484" s="46"/>
      <c r="I484" s="46"/>
      <c r="K484" s="46"/>
      <c r="M484" s="46"/>
      <c r="O484" s="46"/>
      <c r="Q484" s="46"/>
      <c r="S484" s="46"/>
      <c r="U484" s="46"/>
      <c r="W484" s="46"/>
      <c r="Y484" s="46"/>
      <c r="AA484" s="46"/>
      <c r="AC484" s="46"/>
      <c r="AE484" s="46"/>
      <c r="AG484" s="46"/>
      <c r="AI484" s="46"/>
      <c r="AK484" s="46"/>
    </row>
    <row r="485" spans="4:37" x14ac:dyDescent="0.2">
      <c r="D485" s="46"/>
      <c r="E485" s="46"/>
      <c r="G485" s="46"/>
      <c r="I485" s="46"/>
      <c r="K485" s="46"/>
      <c r="M485" s="46"/>
      <c r="O485" s="46"/>
      <c r="Q485" s="46"/>
      <c r="S485" s="46"/>
      <c r="U485" s="46"/>
      <c r="W485" s="46"/>
      <c r="Y485" s="46"/>
      <c r="AA485" s="46"/>
      <c r="AC485" s="46"/>
      <c r="AE485" s="46"/>
      <c r="AG485" s="46"/>
      <c r="AI485" s="46"/>
      <c r="AK485" s="46"/>
    </row>
    <row r="486" spans="4:37" x14ac:dyDescent="0.2">
      <c r="D486" s="46"/>
      <c r="E486" s="46"/>
      <c r="G486" s="46"/>
      <c r="I486" s="46"/>
      <c r="K486" s="46"/>
      <c r="M486" s="46"/>
      <c r="O486" s="46"/>
      <c r="Q486" s="46"/>
      <c r="S486" s="46"/>
      <c r="U486" s="46"/>
      <c r="W486" s="46"/>
      <c r="Y486" s="46"/>
      <c r="AA486" s="46"/>
      <c r="AC486" s="46"/>
      <c r="AE486" s="46"/>
      <c r="AG486" s="46"/>
      <c r="AI486" s="46"/>
      <c r="AK486" s="46"/>
    </row>
    <row r="487" spans="4:37" x14ac:dyDescent="0.2">
      <c r="D487" s="46"/>
      <c r="E487" s="46"/>
      <c r="G487" s="46"/>
      <c r="I487" s="46"/>
      <c r="K487" s="46"/>
      <c r="M487" s="46"/>
      <c r="O487" s="46"/>
      <c r="Q487" s="46"/>
      <c r="S487" s="46"/>
      <c r="U487" s="46"/>
      <c r="W487" s="46"/>
      <c r="Y487" s="46"/>
      <c r="AA487" s="46"/>
      <c r="AC487" s="46"/>
      <c r="AE487" s="46"/>
      <c r="AG487" s="46"/>
      <c r="AI487" s="46"/>
      <c r="AK487" s="46"/>
    </row>
    <row r="488" spans="4:37" x14ac:dyDescent="0.2">
      <c r="D488" s="46"/>
      <c r="E488" s="46"/>
      <c r="G488" s="46"/>
      <c r="I488" s="46"/>
      <c r="K488" s="46"/>
      <c r="M488" s="46"/>
      <c r="O488" s="46"/>
      <c r="Q488" s="46"/>
      <c r="S488" s="46"/>
      <c r="U488" s="46"/>
      <c r="W488" s="46"/>
      <c r="Y488" s="46"/>
      <c r="AA488" s="46"/>
      <c r="AC488" s="46"/>
      <c r="AE488" s="46"/>
      <c r="AG488" s="46"/>
      <c r="AI488" s="46"/>
      <c r="AK488" s="46"/>
    </row>
    <row r="489" spans="4:37" x14ac:dyDescent="0.2">
      <c r="D489" s="46"/>
      <c r="E489" s="46"/>
      <c r="G489" s="46"/>
      <c r="I489" s="46"/>
      <c r="K489" s="46"/>
      <c r="M489" s="46"/>
      <c r="O489" s="46"/>
      <c r="Q489" s="46"/>
      <c r="S489" s="46"/>
      <c r="U489" s="46"/>
      <c r="W489" s="46"/>
      <c r="Y489" s="46"/>
      <c r="AA489" s="46"/>
      <c r="AC489" s="46"/>
      <c r="AE489" s="46"/>
      <c r="AG489" s="46"/>
      <c r="AI489" s="46"/>
      <c r="AK489" s="46"/>
    </row>
    <row r="490" spans="4:37" x14ac:dyDescent="0.2">
      <c r="D490" s="46"/>
      <c r="E490" s="46"/>
      <c r="G490" s="46"/>
      <c r="I490" s="46"/>
      <c r="K490" s="46"/>
      <c r="M490" s="46"/>
      <c r="O490" s="46"/>
      <c r="Q490" s="46"/>
      <c r="S490" s="46"/>
      <c r="U490" s="46"/>
      <c r="W490" s="46"/>
      <c r="Y490" s="46"/>
      <c r="AA490" s="46"/>
      <c r="AC490" s="46"/>
      <c r="AE490" s="46"/>
      <c r="AG490" s="46"/>
      <c r="AI490" s="46"/>
      <c r="AK490" s="46"/>
    </row>
    <row r="491" spans="4:37" x14ac:dyDescent="0.2">
      <c r="D491" s="46"/>
      <c r="E491" s="46"/>
      <c r="G491" s="46"/>
      <c r="I491" s="46"/>
      <c r="K491" s="46"/>
      <c r="M491" s="46"/>
      <c r="O491" s="46"/>
      <c r="Q491" s="46"/>
      <c r="S491" s="46"/>
      <c r="U491" s="46"/>
      <c r="W491" s="46"/>
      <c r="Y491" s="46"/>
      <c r="AA491" s="46"/>
      <c r="AC491" s="46"/>
      <c r="AE491" s="46"/>
      <c r="AG491" s="46"/>
      <c r="AI491" s="46"/>
      <c r="AK491" s="46"/>
    </row>
    <row r="492" spans="4:37" x14ac:dyDescent="0.2">
      <c r="D492" s="46"/>
      <c r="E492" s="46"/>
      <c r="G492" s="46"/>
      <c r="I492" s="46"/>
      <c r="K492" s="46"/>
      <c r="M492" s="46"/>
      <c r="O492" s="46"/>
      <c r="Q492" s="46"/>
      <c r="S492" s="46"/>
      <c r="U492" s="46"/>
      <c r="W492" s="46"/>
      <c r="Y492" s="46"/>
      <c r="AA492" s="46"/>
      <c r="AC492" s="46"/>
      <c r="AE492" s="46"/>
      <c r="AG492" s="46"/>
      <c r="AI492" s="46"/>
      <c r="AK492" s="46"/>
    </row>
    <row r="493" spans="4:37" x14ac:dyDescent="0.2">
      <c r="D493" s="46"/>
      <c r="E493" s="46"/>
      <c r="G493" s="46"/>
      <c r="I493" s="46"/>
      <c r="K493" s="46"/>
      <c r="M493" s="46"/>
      <c r="O493" s="46"/>
      <c r="Q493" s="46"/>
      <c r="S493" s="46"/>
      <c r="U493" s="46"/>
      <c r="W493" s="46"/>
      <c r="Y493" s="46"/>
      <c r="AA493" s="46"/>
      <c r="AC493" s="46"/>
      <c r="AE493" s="46"/>
      <c r="AG493" s="46"/>
      <c r="AI493" s="46"/>
      <c r="AK493" s="46"/>
    </row>
    <row r="494" spans="4:37" x14ac:dyDescent="0.2">
      <c r="D494" s="46"/>
      <c r="E494" s="46"/>
      <c r="G494" s="46"/>
      <c r="I494" s="46"/>
      <c r="K494" s="46"/>
      <c r="M494" s="46"/>
      <c r="O494" s="46"/>
      <c r="Q494" s="46"/>
      <c r="S494" s="46"/>
      <c r="U494" s="46"/>
      <c r="W494" s="46"/>
      <c r="Y494" s="46"/>
      <c r="AA494" s="46"/>
      <c r="AC494" s="46"/>
      <c r="AE494" s="46"/>
      <c r="AG494" s="46"/>
      <c r="AI494" s="46"/>
      <c r="AK494" s="46"/>
    </row>
    <row r="495" spans="4:37" x14ac:dyDescent="0.2">
      <c r="D495" s="46"/>
      <c r="E495" s="46"/>
      <c r="G495" s="46"/>
      <c r="I495" s="46"/>
      <c r="K495" s="46"/>
      <c r="M495" s="46"/>
      <c r="O495" s="46"/>
      <c r="Q495" s="46"/>
      <c r="S495" s="46"/>
      <c r="U495" s="46"/>
      <c r="W495" s="46"/>
      <c r="Y495" s="46"/>
      <c r="AA495" s="46"/>
      <c r="AC495" s="46"/>
      <c r="AE495" s="46"/>
      <c r="AG495" s="46"/>
      <c r="AI495" s="46"/>
      <c r="AK495" s="46"/>
    </row>
    <row r="496" spans="4:37" x14ac:dyDescent="0.2">
      <c r="D496" s="46"/>
      <c r="E496" s="46"/>
      <c r="G496" s="46"/>
      <c r="I496" s="46"/>
      <c r="K496" s="46"/>
      <c r="M496" s="46"/>
      <c r="O496" s="46"/>
      <c r="Q496" s="46"/>
      <c r="S496" s="46"/>
      <c r="U496" s="46"/>
      <c r="W496" s="46"/>
      <c r="Y496" s="46"/>
      <c r="AA496" s="46"/>
      <c r="AC496" s="46"/>
      <c r="AE496" s="46"/>
      <c r="AG496" s="46"/>
      <c r="AI496" s="46"/>
      <c r="AK496" s="46"/>
    </row>
    <row r="497" spans="4:37" x14ac:dyDescent="0.2">
      <c r="D497" s="46"/>
      <c r="E497" s="46"/>
      <c r="G497" s="46"/>
      <c r="I497" s="46"/>
      <c r="K497" s="46"/>
      <c r="M497" s="46"/>
      <c r="O497" s="46"/>
      <c r="Q497" s="46"/>
      <c r="S497" s="46"/>
      <c r="U497" s="46"/>
      <c r="W497" s="46"/>
      <c r="Y497" s="46"/>
      <c r="AA497" s="46"/>
      <c r="AC497" s="46"/>
      <c r="AE497" s="46"/>
      <c r="AG497" s="46"/>
      <c r="AI497" s="46"/>
      <c r="AK497" s="46"/>
    </row>
    <row r="498" spans="4:37" x14ac:dyDescent="0.2">
      <c r="D498" s="46"/>
      <c r="E498" s="46"/>
      <c r="G498" s="46"/>
      <c r="I498" s="46"/>
      <c r="K498" s="46"/>
      <c r="M498" s="46"/>
      <c r="O498" s="46"/>
      <c r="Q498" s="46"/>
      <c r="S498" s="46"/>
      <c r="U498" s="46"/>
      <c r="W498" s="46"/>
      <c r="Y498" s="46"/>
      <c r="AA498" s="46"/>
      <c r="AC498" s="46"/>
      <c r="AE498" s="46"/>
      <c r="AG498" s="46"/>
      <c r="AI498" s="46"/>
      <c r="AK498" s="46"/>
    </row>
    <row r="499" spans="4:37" x14ac:dyDescent="0.2">
      <c r="D499" s="46"/>
      <c r="E499" s="46"/>
      <c r="G499" s="46"/>
      <c r="I499" s="46"/>
      <c r="K499" s="46"/>
      <c r="M499" s="46"/>
      <c r="O499" s="46"/>
      <c r="Q499" s="46"/>
      <c r="S499" s="46"/>
      <c r="U499" s="46"/>
      <c r="W499" s="46"/>
      <c r="Y499" s="46"/>
      <c r="AA499" s="46"/>
      <c r="AC499" s="46"/>
      <c r="AE499" s="46"/>
      <c r="AG499" s="46"/>
      <c r="AI499" s="46"/>
      <c r="AK499" s="46"/>
    </row>
    <row r="500" spans="4:37" x14ac:dyDescent="0.2">
      <c r="D500" s="46"/>
      <c r="E500" s="46"/>
      <c r="G500" s="46"/>
      <c r="I500" s="46"/>
      <c r="K500" s="46"/>
      <c r="M500" s="46"/>
      <c r="O500" s="46"/>
      <c r="Q500" s="46"/>
      <c r="S500" s="46"/>
      <c r="U500" s="46"/>
      <c r="W500" s="46"/>
      <c r="Y500" s="46"/>
      <c r="AA500" s="46"/>
      <c r="AC500" s="46"/>
      <c r="AE500" s="46"/>
      <c r="AG500" s="46"/>
      <c r="AI500" s="46"/>
      <c r="AK500" s="46"/>
    </row>
    <row r="501" spans="4:37" x14ac:dyDescent="0.2">
      <c r="D501" s="46"/>
      <c r="E501" s="46"/>
      <c r="G501" s="46"/>
      <c r="I501" s="46"/>
      <c r="K501" s="46"/>
      <c r="M501" s="46"/>
      <c r="O501" s="46"/>
      <c r="Q501" s="46"/>
      <c r="S501" s="46"/>
      <c r="U501" s="46"/>
      <c r="W501" s="46"/>
      <c r="Y501" s="46"/>
      <c r="AA501" s="46"/>
      <c r="AC501" s="46"/>
      <c r="AE501" s="46"/>
      <c r="AG501" s="46"/>
      <c r="AI501" s="46"/>
      <c r="AK501" s="46"/>
    </row>
    <row r="502" spans="4:37" x14ac:dyDescent="0.2">
      <c r="D502" s="46"/>
      <c r="E502" s="46"/>
      <c r="G502" s="46"/>
      <c r="I502" s="46"/>
      <c r="K502" s="46"/>
      <c r="M502" s="46"/>
      <c r="O502" s="46"/>
      <c r="Q502" s="46"/>
      <c r="S502" s="46"/>
      <c r="U502" s="46"/>
      <c r="W502" s="46"/>
      <c r="Y502" s="46"/>
      <c r="AA502" s="46"/>
      <c r="AC502" s="46"/>
      <c r="AE502" s="46"/>
      <c r="AG502" s="46"/>
      <c r="AI502" s="46"/>
      <c r="AK502" s="46"/>
    </row>
    <row r="503" spans="4:37" x14ac:dyDescent="0.2">
      <c r="D503" s="46"/>
      <c r="E503" s="46"/>
      <c r="G503" s="46"/>
      <c r="I503" s="46"/>
      <c r="K503" s="46"/>
      <c r="M503" s="46"/>
      <c r="O503" s="46"/>
      <c r="Q503" s="46"/>
      <c r="S503" s="46"/>
      <c r="U503" s="46"/>
      <c r="W503" s="46"/>
      <c r="Y503" s="46"/>
      <c r="AA503" s="46"/>
      <c r="AC503" s="46"/>
      <c r="AE503" s="46"/>
      <c r="AG503" s="46"/>
      <c r="AI503" s="46"/>
      <c r="AK503" s="46"/>
    </row>
    <row r="504" spans="4:37" x14ac:dyDescent="0.2">
      <c r="D504" s="46"/>
      <c r="E504" s="46"/>
      <c r="G504" s="46"/>
      <c r="I504" s="46"/>
      <c r="K504" s="46"/>
      <c r="M504" s="46"/>
      <c r="O504" s="46"/>
      <c r="Q504" s="46"/>
      <c r="S504" s="46"/>
      <c r="U504" s="46"/>
      <c r="W504" s="46"/>
      <c r="Y504" s="46"/>
      <c r="AA504" s="46"/>
      <c r="AC504" s="46"/>
      <c r="AE504" s="46"/>
      <c r="AG504" s="46"/>
      <c r="AI504" s="46"/>
      <c r="AK504" s="46"/>
    </row>
    <row r="505" spans="4:37" x14ac:dyDescent="0.2">
      <c r="D505" s="46"/>
      <c r="E505" s="46"/>
      <c r="G505" s="46"/>
      <c r="I505" s="46"/>
      <c r="K505" s="46"/>
      <c r="M505" s="46"/>
      <c r="O505" s="46"/>
      <c r="Q505" s="46"/>
      <c r="S505" s="46"/>
      <c r="U505" s="46"/>
      <c r="W505" s="46"/>
      <c r="Y505" s="46"/>
      <c r="AA505" s="46"/>
      <c r="AC505" s="46"/>
      <c r="AE505" s="46"/>
      <c r="AG505" s="46"/>
      <c r="AI505" s="46"/>
      <c r="AK505" s="46"/>
    </row>
    <row r="506" spans="4:37" x14ac:dyDescent="0.2">
      <c r="D506" s="46"/>
      <c r="E506" s="46"/>
      <c r="G506" s="46"/>
      <c r="I506" s="46"/>
      <c r="K506" s="46"/>
      <c r="M506" s="46"/>
      <c r="O506" s="46"/>
      <c r="Q506" s="46"/>
      <c r="S506" s="46"/>
      <c r="U506" s="46"/>
      <c r="W506" s="46"/>
      <c r="Y506" s="46"/>
      <c r="AA506" s="46"/>
      <c r="AC506" s="46"/>
      <c r="AE506" s="46"/>
      <c r="AG506" s="46"/>
      <c r="AI506" s="46"/>
      <c r="AK506" s="46"/>
    </row>
    <row r="507" spans="4:37" x14ac:dyDescent="0.2">
      <c r="D507" s="46"/>
      <c r="E507" s="46"/>
      <c r="G507" s="46"/>
      <c r="I507" s="46"/>
      <c r="K507" s="46"/>
      <c r="M507" s="46"/>
      <c r="O507" s="46"/>
      <c r="Q507" s="46"/>
      <c r="S507" s="46"/>
      <c r="U507" s="46"/>
      <c r="W507" s="46"/>
      <c r="Y507" s="46"/>
      <c r="AA507" s="46"/>
      <c r="AC507" s="46"/>
      <c r="AE507" s="46"/>
      <c r="AG507" s="46"/>
      <c r="AI507" s="46"/>
      <c r="AK507" s="46"/>
    </row>
    <row r="508" spans="4:37" x14ac:dyDescent="0.2">
      <c r="D508" s="46"/>
      <c r="E508" s="46"/>
      <c r="G508" s="46"/>
      <c r="I508" s="46"/>
      <c r="K508" s="46"/>
      <c r="M508" s="46"/>
      <c r="O508" s="46"/>
      <c r="Q508" s="46"/>
      <c r="S508" s="46"/>
      <c r="U508" s="46"/>
      <c r="W508" s="46"/>
      <c r="Y508" s="46"/>
      <c r="AA508" s="46"/>
      <c r="AC508" s="46"/>
      <c r="AE508" s="46"/>
      <c r="AG508" s="46"/>
      <c r="AI508" s="46"/>
      <c r="AK508" s="46"/>
    </row>
    <row r="509" spans="4:37" x14ac:dyDescent="0.2">
      <c r="D509" s="46"/>
      <c r="E509" s="46"/>
      <c r="G509" s="46"/>
      <c r="I509" s="46"/>
      <c r="K509" s="46"/>
      <c r="M509" s="46"/>
      <c r="O509" s="46"/>
      <c r="Q509" s="46"/>
      <c r="S509" s="46"/>
      <c r="U509" s="46"/>
      <c r="W509" s="46"/>
      <c r="Y509" s="46"/>
      <c r="AA509" s="46"/>
      <c r="AC509" s="46"/>
      <c r="AE509" s="46"/>
      <c r="AG509" s="46"/>
      <c r="AI509" s="46"/>
      <c r="AK509" s="46"/>
    </row>
    <row r="510" spans="4:37" x14ac:dyDescent="0.2">
      <c r="D510" s="46"/>
      <c r="E510" s="46"/>
      <c r="G510" s="46"/>
      <c r="I510" s="46"/>
      <c r="K510" s="46"/>
      <c r="M510" s="46"/>
      <c r="O510" s="46"/>
      <c r="Q510" s="46"/>
      <c r="S510" s="46"/>
      <c r="U510" s="46"/>
      <c r="W510" s="46"/>
      <c r="Y510" s="46"/>
      <c r="AA510" s="46"/>
      <c r="AC510" s="46"/>
      <c r="AE510" s="46"/>
      <c r="AG510" s="46"/>
      <c r="AI510" s="46"/>
      <c r="AK510" s="46"/>
    </row>
    <row r="511" spans="4:37" x14ac:dyDescent="0.2">
      <c r="D511" s="46"/>
      <c r="E511" s="46"/>
      <c r="G511" s="46"/>
      <c r="I511" s="46"/>
      <c r="K511" s="46"/>
      <c r="M511" s="46"/>
      <c r="O511" s="46"/>
      <c r="Q511" s="46"/>
      <c r="S511" s="46"/>
      <c r="U511" s="46"/>
      <c r="W511" s="46"/>
      <c r="Y511" s="46"/>
      <c r="AA511" s="46"/>
      <c r="AC511" s="46"/>
      <c r="AE511" s="46"/>
      <c r="AG511" s="46"/>
      <c r="AI511" s="46"/>
      <c r="AK511" s="46"/>
    </row>
    <row r="512" spans="4:37" x14ac:dyDescent="0.2">
      <c r="D512" s="46"/>
      <c r="E512" s="46"/>
      <c r="G512" s="46"/>
      <c r="I512" s="46"/>
      <c r="K512" s="46"/>
      <c r="M512" s="46"/>
      <c r="O512" s="46"/>
      <c r="Q512" s="46"/>
      <c r="S512" s="46"/>
      <c r="U512" s="46"/>
      <c r="W512" s="46"/>
      <c r="Y512" s="46"/>
      <c r="AA512" s="46"/>
      <c r="AC512" s="46"/>
      <c r="AE512" s="46"/>
      <c r="AG512" s="46"/>
      <c r="AI512" s="46"/>
      <c r="AK512" s="46"/>
    </row>
    <row r="513" spans="4:37" x14ac:dyDescent="0.2">
      <c r="D513" s="46"/>
      <c r="E513" s="46"/>
      <c r="G513" s="46"/>
      <c r="I513" s="46"/>
      <c r="K513" s="46"/>
      <c r="M513" s="46"/>
      <c r="O513" s="46"/>
      <c r="Q513" s="46"/>
      <c r="S513" s="46"/>
      <c r="U513" s="46"/>
      <c r="W513" s="46"/>
      <c r="Y513" s="46"/>
      <c r="AA513" s="46"/>
      <c r="AC513" s="46"/>
      <c r="AE513" s="46"/>
      <c r="AG513" s="46"/>
      <c r="AI513" s="46"/>
      <c r="AK513" s="46"/>
    </row>
    <row r="514" spans="4:37" x14ac:dyDescent="0.2">
      <c r="D514" s="46"/>
      <c r="E514" s="46"/>
      <c r="G514" s="46"/>
      <c r="I514" s="46"/>
      <c r="K514" s="46"/>
      <c r="M514" s="46"/>
      <c r="O514" s="46"/>
      <c r="Q514" s="46"/>
      <c r="S514" s="46"/>
      <c r="U514" s="46"/>
      <c r="W514" s="46"/>
      <c r="Y514" s="46"/>
      <c r="AA514" s="46"/>
      <c r="AC514" s="46"/>
      <c r="AE514" s="46"/>
      <c r="AG514" s="46"/>
      <c r="AI514" s="46"/>
      <c r="AK514" s="46"/>
    </row>
    <row r="515" spans="4:37" x14ac:dyDescent="0.2">
      <c r="D515" s="46"/>
      <c r="E515" s="46"/>
      <c r="G515" s="46"/>
      <c r="I515" s="46"/>
      <c r="K515" s="46"/>
      <c r="M515" s="46"/>
      <c r="O515" s="46"/>
      <c r="Q515" s="46"/>
      <c r="S515" s="46"/>
      <c r="U515" s="46"/>
      <c r="W515" s="46"/>
      <c r="Y515" s="46"/>
      <c r="AA515" s="46"/>
      <c r="AC515" s="46"/>
      <c r="AE515" s="46"/>
      <c r="AG515" s="46"/>
      <c r="AI515" s="46"/>
      <c r="AK515" s="46"/>
    </row>
    <row r="516" spans="4:37" x14ac:dyDescent="0.2">
      <c r="D516" s="46"/>
      <c r="E516" s="46"/>
      <c r="G516" s="46"/>
      <c r="I516" s="46"/>
      <c r="K516" s="46"/>
      <c r="M516" s="46"/>
      <c r="O516" s="46"/>
      <c r="Q516" s="46"/>
      <c r="S516" s="46"/>
      <c r="U516" s="46"/>
      <c r="W516" s="46"/>
      <c r="Y516" s="46"/>
      <c r="AA516" s="46"/>
      <c r="AC516" s="46"/>
      <c r="AE516" s="46"/>
      <c r="AG516" s="46"/>
      <c r="AI516" s="46"/>
      <c r="AK516" s="46"/>
    </row>
    <row r="517" spans="4:37" x14ac:dyDescent="0.2">
      <c r="D517" s="46"/>
      <c r="E517" s="46"/>
      <c r="G517" s="46"/>
      <c r="I517" s="46"/>
      <c r="K517" s="46"/>
      <c r="M517" s="46"/>
      <c r="O517" s="46"/>
      <c r="Q517" s="46"/>
      <c r="S517" s="46"/>
      <c r="U517" s="46"/>
      <c r="W517" s="46"/>
      <c r="Y517" s="46"/>
      <c r="AA517" s="46"/>
      <c r="AC517" s="46"/>
      <c r="AE517" s="46"/>
      <c r="AG517" s="46"/>
      <c r="AI517" s="46"/>
      <c r="AK517" s="46"/>
    </row>
    <row r="518" spans="4:37" x14ac:dyDescent="0.2">
      <c r="D518" s="46"/>
      <c r="E518" s="46"/>
      <c r="G518" s="46"/>
      <c r="I518" s="46"/>
      <c r="K518" s="46"/>
      <c r="M518" s="46"/>
      <c r="O518" s="46"/>
      <c r="Q518" s="46"/>
      <c r="S518" s="46"/>
      <c r="U518" s="46"/>
      <c r="W518" s="46"/>
      <c r="Y518" s="46"/>
      <c r="AA518" s="46"/>
      <c r="AC518" s="46"/>
      <c r="AE518" s="46"/>
      <c r="AG518" s="46"/>
      <c r="AI518" s="46"/>
      <c r="AK518" s="46"/>
    </row>
    <row r="519" spans="4:37" x14ac:dyDescent="0.2">
      <c r="D519" s="46"/>
      <c r="E519" s="46"/>
      <c r="G519" s="46"/>
      <c r="I519" s="46"/>
      <c r="K519" s="46"/>
      <c r="M519" s="46"/>
      <c r="O519" s="46"/>
      <c r="Q519" s="46"/>
      <c r="S519" s="46"/>
      <c r="U519" s="46"/>
      <c r="W519" s="46"/>
      <c r="Y519" s="46"/>
      <c r="AA519" s="46"/>
      <c r="AC519" s="46"/>
      <c r="AE519" s="46"/>
      <c r="AG519" s="46"/>
      <c r="AI519" s="46"/>
      <c r="AK519" s="46"/>
    </row>
    <row r="520" spans="4:37" x14ac:dyDescent="0.2">
      <c r="D520" s="46"/>
      <c r="E520" s="46"/>
      <c r="G520" s="46"/>
      <c r="I520" s="46"/>
      <c r="K520" s="46"/>
      <c r="M520" s="46"/>
      <c r="O520" s="46"/>
      <c r="Q520" s="46"/>
      <c r="S520" s="46"/>
      <c r="U520" s="46"/>
      <c r="W520" s="46"/>
      <c r="Y520" s="46"/>
      <c r="AA520" s="46"/>
      <c r="AC520" s="46"/>
      <c r="AE520" s="46"/>
      <c r="AG520" s="46"/>
      <c r="AI520" s="46"/>
      <c r="AK520" s="46"/>
    </row>
    <row r="521" spans="4:37" x14ac:dyDescent="0.2">
      <c r="D521" s="46"/>
      <c r="E521" s="46"/>
      <c r="G521" s="46"/>
      <c r="I521" s="46"/>
      <c r="K521" s="46"/>
      <c r="M521" s="46"/>
      <c r="O521" s="46"/>
      <c r="Q521" s="46"/>
      <c r="S521" s="46"/>
      <c r="U521" s="46"/>
      <c r="W521" s="46"/>
      <c r="Y521" s="46"/>
      <c r="AA521" s="46"/>
      <c r="AC521" s="46"/>
      <c r="AE521" s="46"/>
      <c r="AG521" s="46"/>
      <c r="AI521" s="46"/>
      <c r="AK521" s="46"/>
    </row>
    <row r="522" spans="4:37" x14ac:dyDescent="0.2">
      <c r="D522" s="46"/>
      <c r="E522" s="46"/>
      <c r="G522" s="46"/>
      <c r="I522" s="46"/>
      <c r="K522" s="46"/>
      <c r="M522" s="46"/>
      <c r="O522" s="46"/>
      <c r="Q522" s="46"/>
      <c r="S522" s="46"/>
      <c r="U522" s="46"/>
      <c r="W522" s="46"/>
      <c r="Y522" s="46"/>
      <c r="AA522" s="46"/>
      <c r="AC522" s="46"/>
      <c r="AE522" s="46"/>
      <c r="AG522" s="46"/>
      <c r="AI522" s="46"/>
      <c r="AK522" s="46"/>
    </row>
    <row r="523" spans="4:37" x14ac:dyDescent="0.2">
      <c r="D523" s="46"/>
      <c r="E523" s="46"/>
      <c r="G523" s="46"/>
      <c r="I523" s="46"/>
      <c r="K523" s="46"/>
      <c r="M523" s="46"/>
      <c r="O523" s="46"/>
      <c r="Q523" s="46"/>
      <c r="S523" s="46"/>
      <c r="U523" s="46"/>
      <c r="W523" s="46"/>
      <c r="Y523" s="46"/>
      <c r="AA523" s="46"/>
      <c r="AC523" s="46"/>
      <c r="AE523" s="46"/>
      <c r="AG523" s="46"/>
      <c r="AI523" s="46"/>
      <c r="AK523" s="46"/>
    </row>
    <row r="524" spans="4:37" x14ac:dyDescent="0.2">
      <c r="D524" s="46"/>
      <c r="E524" s="46"/>
      <c r="G524" s="46"/>
      <c r="I524" s="46"/>
      <c r="K524" s="46"/>
      <c r="M524" s="46"/>
      <c r="O524" s="46"/>
      <c r="Q524" s="46"/>
      <c r="S524" s="46"/>
      <c r="U524" s="46"/>
      <c r="W524" s="46"/>
      <c r="Y524" s="46"/>
      <c r="AA524" s="46"/>
      <c r="AC524" s="46"/>
      <c r="AE524" s="46"/>
      <c r="AG524" s="46"/>
      <c r="AI524" s="46"/>
      <c r="AK524" s="46"/>
    </row>
    <row r="525" spans="4:37" x14ac:dyDescent="0.2">
      <c r="D525" s="46"/>
      <c r="E525" s="46"/>
      <c r="G525" s="46"/>
      <c r="I525" s="46"/>
      <c r="K525" s="46"/>
      <c r="M525" s="46"/>
      <c r="O525" s="46"/>
      <c r="Q525" s="46"/>
      <c r="S525" s="46"/>
      <c r="U525" s="46"/>
      <c r="W525" s="46"/>
      <c r="Y525" s="46"/>
      <c r="AA525" s="46"/>
      <c r="AC525" s="46"/>
      <c r="AE525" s="46"/>
      <c r="AG525" s="46"/>
      <c r="AI525" s="46"/>
      <c r="AK525" s="46"/>
    </row>
    <row r="526" spans="4:37" x14ac:dyDescent="0.2">
      <c r="D526" s="46"/>
      <c r="E526" s="46"/>
      <c r="G526" s="46"/>
      <c r="I526" s="46"/>
      <c r="K526" s="46"/>
      <c r="M526" s="46"/>
      <c r="O526" s="46"/>
      <c r="Q526" s="46"/>
      <c r="S526" s="46"/>
      <c r="U526" s="46"/>
      <c r="W526" s="46"/>
      <c r="Y526" s="46"/>
      <c r="AA526" s="46"/>
      <c r="AC526" s="46"/>
      <c r="AE526" s="46"/>
      <c r="AG526" s="46"/>
      <c r="AI526" s="46"/>
      <c r="AK526" s="46"/>
    </row>
    <row r="527" spans="4:37" x14ac:dyDescent="0.2">
      <c r="D527" s="46"/>
      <c r="E527" s="46"/>
      <c r="G527" s="46"/>
      <c r="I527" s="46"/>
      <c r="K527" s="46"/>
      <c r="M527" s="46"/>
      <c r="O527" s="46"/>
      <c r="Q527" s="46"/>
      <c r="S527" s="46"/>
      <c r="U527" s="46"/>
      <c r="W527" s="46"/>
      <c r="Y527" s="46"/>
      <c r="AA527" s="46"/>
      <c r="AC527" s="46"/>
      <c r="AE527" s="46"/>
      <c r="AG527" s="46"/>
      <c r="AI527" s="46"/>
      <c r="AK527" s="46"/>
    </row>
    <row r="528" spans="4:37" x14ac:dyDescent="0.2">
      <c r="D528" s="46"/>
      <c r="E528" s="46"/>
      <c r="G528" s="46"/>
      <c r="I528" s="46"/>
      <c r="K528" s="46"/>
      <c r="M528" s="46"/>
      <c r="O528" s="46"/>
      <c r="Q528" s="46"/>
      <c r="S528" s="46"/>
      <c r="U528" s="46"/>
      <c r="W528" s="46"/>
      <c r="Y528" s="46"/>
      <c r="AA528" s="46"/>
      <c r="AC528" s="46"/>
      <c r="AE528" s="46"/>
      <c r="AG528" s="46"/>
      <c r="AI528" s="46"/>
      <c r="AK528" s="46"/>
    </row>
    <row r="529" spans="4:37" x14ac:dyDescent="0.2">
      <c r="D529" s="46"/>
      <c r="E529" s="46"/>
      <c r="G529" s="46"/>
      <c r="I529" s="46"/>
      <c r="K529" s="46"/>
      <c r="M529" s="46"/>
      <c r="O529" s="46"/>
      <c r="Q529" s="46"/>
      <c r="S529" s="46"/>
      <c r="U529" s="46"/>
      <c r="W529" s="46"/>
      <c r="Y529" s="46"/>
      <c r="AA529" s="46"/>
      <c r="AC529" s="46"/>
      <c r="AE529" s="46"/>
      <c r="AG529" s="46"/>
      <c r="AI529" s="46"/>
      <c r="AK529" s="46"/>
    </row>
    <row r="530" spans="4:37" x14ac:dyDescent="0.2">
      <c r="D530" s="46"/>
      <c r="E530" s="46"/>
      <c r="G530" s="46"/>
      <c r="I530" s="46"/>
      <c r="K530" s="46"/>
      <c r="M530" s="46"/>
      <c r="O530" s="46"/>
      <c r="Q530" s="46"/>
      <c r="S530" s="46"/>
      <c r="U530" s="46"/>
      <c r="W530" s="46"/>
      <c r="Y530" s="46"/>
      <c r="AA530" s="46"/>
      <c r="AC530" s="46"/>
      <c r="AE530" s="46"/>
      <c r="AG530" s="46"/>
      <c r="AI530" s="46"/>
      <c r="AK530" s="46"/>
    </row>
    <row r="531" spans="4:37" x14ac:dyDescent="0.2">
      <c r="D531" s="46"/>
      <c r="E531" s="46"/>
      <c r="G531" s="46"/>
      <c r="I531" s="46"/>
      <c r="K531" s="46"/>
      <c r="M531" s="46"/>
      <c r="O531" s="46"/>
      <c r="Q531" s="46"/>
      <c r="S531" s="46"/>
      <c r="U531" s="46"/>
      <c r="W531" s="46"/>
      <c r="Y531" s="46"/>
      <c r="AA531" s="46"/>
      <c r="AC531" s="46"/>
      <c r="AE531" s="46"/>
      <c r="AG531" s="46"/>
      <c r="AI531" s="46"/>
      <c r="AK531" s="46"/>
    </row>
    <row r="532" spans="4:37" x14ac:dyDescent="0.2">
      <c r="D532" s="46"/>
      <c r="E532" s="46"/>
      <c r="G532" s="46"/>
      <c r="I532" s="46"/>
      <c r="K532" s="46"/>
      <c r="M532" s="46"/>
      <c r="O532" s="46"/>
      <c r="Q532" s="46"/>
      <c r="S532" s="46"/>
      <c r="U532" s="46"/>
      <c r="W532" s="46"/>
      <c r="Y532" s="46"/>
      <c r="AA532" s="46"/>
      <c r="AC532" s="46"/>
      <c r="AE532" s="46"/>
      <c r="AG532" s="46"/>
      <c r="AI532" s="46"/>
      <c r="AK532" s="46"/>
    </row>
    <row r="533" spans="4:37" x14ac:dyDescent="0.2">
      <c r="D533" s="46"/>
      <c r="E533" s="46"/>
      <c r="G533" s="46"/>
      <c r="I533" s="46"/>
      <c r="K533" s="46"/>
      <c r="M533" s="46"/>
      <c r="O533" s="46"/>
      <c r="Q533" s="46"/>
      <c r="S533" s="46"/>
      <c r="U533" s="46"/>
      <c r="W533" s="46"/>
      <c r="Y533" s="46"/>
      <c r="AA533" s="46"/>
      <c r="AC533" s="46"/>
      <c r="AE533" s="46"/>
      <c r="AG533" s="46"/>
      <c r="AI533" s="46"/>
      <c r="AK533" s="46"/>
    </row>
    <row r="534" spans="4:37" x14ac:dyDescent="0.2">
      <c r="D534" s="46"/>
      <c r="E534" s="46"/>
      <c r="G534" s="46"/>
      <c r="I534" s="46"/>
      <c r="K534" s="46"/>
      <c r="M534" s="46"/>
      <c r="O534" s="46"/>
      <c r="Q534" s="46"/>
      <c r="S534" s="46"/>
      <c r="U534" s="46"/>
      <c r="W534" s="46"/>
      <c r="Y534" s="46"/>
      <c r="AA534" s="46"/>
      <c r="AC534" s="46"/>
      <c r="AE534" s="46"/>
      <c r="AG534" s="46"/>
      <c r="AI534" s="46"/>
      <c r="AK534" s="46"/>
    </row>
    <row r="535" spans="4:37" x14ac:dyDescent="0.2">
      <c r="D535" s="46"/>
      <c r="E535" s="46"/>
      <c r="G535" s="46"/>
      <c r="I535" s="46"/>
      <c r="K535" s="46"/>
      <c r="M535" s="46"/>
      <c r="O535" s="46"/>
      <c r="Q535" s="46"/>
      <c r="S535" s="46"/>
      <c r="U535" s="46"/>
      <c r="W535" s="46"/>
      <c r="Y535" s="46"/>
      <c r="AA535" s="46"/>
      <c r="AC535" s="46"/>
      <c r="AE535" s="46"/>
      <c r="AG535" s="46"/>
      <c r="AI535" s="46"/>
      <c r="AK535" s="46"/>
    </row>
    <row r="536" spans="4:37" x14ac:dyDescent="0.2">
      <c r="D536" s="46"/>
      <c r="E536" s="46"/>
      <c r="G536" s="46"/>
      <c r="I536" s="46"/>
      <c r="K536" s="46"/>
      <c r="M536" s="46"/>
      <c r="O536" s="46"/>
      <c r="Q536" s="46"/>
      <c r="S536" s="46"/>
      <c r="U536" s="46"/>
      <c r="W536" s="46"/>
      <c r="Y536" s="46"/>
      <c r="AA536" s="46"/>
      <c r="AC536" s="46"/>
      <c r="AE536" s="46"/>
      <c r="AG536" s="46"/>
      <c r="AI536" s="46"/>
      <c r="AK536" s="46"/>
    </row>
    <row r="537" spans="4:37" x14ac:dyDescent="0.2">
      <c r="D537" s="46"/>
      <c r="E537" s="46"/>
      <c r="G537" s="46"/>
      <c r="I537" s="46"/>
      <c r="K537" s="46"/>
      <c r="M537" s="46"/>
      <c r="O537" s="46"/>
      <c r="Q537" s="46"/>
      <c r="S537" s="46"/>
      <c r="U537" s="46"/>
      <c r="W537" s="46"/>
      <c r="Y537" s="46"/>
      <c r="AA537" s="46"/>
      <c r="AC537" s="46"/>
      <c r="AE537" s="46"/>
      <c r="AG537" s="46"/>
      <c r="AI537" s="46"/>
      <c r="AK537" s="46"/>
    </row>
    <row r="538" spans="4:37" x14ac:dyDescent="0.2">
      <c r="D538" s="46"/>
      <c r="E538" s="46"/>
      <c r="G538" s="46"/>
      <c r="I538" s="46"/>
      <c r="K538" s="46"/>
      <c r="M538" s="46"/>
      <c r="O538" s="46"/>
      <c r="Q538" s="46"/>
      <c r="S538" s="46"/>
      <c r="U538" s="46"/>
      <c r="W538" s="46"/>
      <c r="Y538" s="46"/>
      <c r="AA538" s="46"/>
      <c r="AC538" s="46"/>
      <c r="AE538" s="46"/>
      <c r="AG538" s="46"/>
      <c r="AI538" s="46"/>
      <c r="AK538" s="46"/>
    </row>
    <row r="539" spans="4:37" x14ac:dyDescent="0.2">
      <c r="D539" s="46"/>
      <c r="E539" s="46"/>
      <c r="G539" s="46"/>
      <c r="I539" s="46"/>
      <c r="K539" s="46"/>
      <c r="M539" s="46"/>
      <c r="O539" s="46"/>
      <c r="Q539" s="46"/>
      <c r="S539" s="46"/>
      <c r="U539" s="46"/>
      <c r="W539" s="46"/>
      <c r="Y539" s="46"/>
      <c r="AA539" s="46"/>
      <c r="AC539" s="46"/>
      <c r="AE539" s="46"/>
      <c r="AG539" s="46"/>
      <c r="AI539" s="46"/>
      <c r="AK539" s="46"/>
    </row>
    <row r="540" spans="4:37" x14ac:dyDescent="0.2">
      <c r="D540" s="46"/>
      <c r="E540" s="46"/>
      <c r="G540" s="46"/>
      <c r="I540" s="46"/>
      <c r="K540" s="46"/>
      <c r="M540" s="46"/>
      <c r="O540" s="46"/>
      <c r="Q540" s="46"/>
      <c r="S540" s="46"/>
      <c r="U540" s="46"/>
      <c r="W540" s="46"/>
      <c r="Y540" s="46"/>
      <c r="AA540" s="46"/>
      <c r="AC540" s="46"/>
      <c r="AE540" s="46"/>
      <c r="AG540" s="46"/>
      <c r="AI540" s="46"/>
      <c r="AK540" s="46"/>
    </row>
    <row r="541" spans="4:37" x14ac:dyDescent="0.2">
      <c r="D541" s="46"/>
      <c r="E541" s="46"/>
      <c r="G541" s="46"/>
      <c r="I541" s="46"/>
      <c r="K541" s="46"/>
      <c r="M541" s="46"/>
      <c r="O541" s="46"/>
      <c r="Q541" s="46"/>
      <c r="S541" s="46"/>
      <c r="U541" s="46"/>
      <c r="W541" s="46"/>
      <c r="Y541" s="46"/>
      <c r="AA541" s="46"/>
      <c r="AC541" s="46"/>
      <c r="AE541" s="46"/>
      <c r="AG541" s="46"/>
      <c r="AI541" s="46"/>
      <c r="AK541" s="46"/>
    </row>
    <row r="542" spans="4:37" x14ac:dyDescent="0.2">
      <c r="D542" s="46"/>
      <c r="E542" s="46"/>
      <c r="G542" s="46"/>
      <c r="I542" s="46"/>
      <c r="K542" s="46"/>
      <c r="M542" s="46"/>
      <c r="O542" s="46"/>
      <c r="Q542" s="46"/>
      <c r="S542" s="46"/>
      <c r="U542" s="46"/>
      <c r="W542" s="46"/>
      <c r="Y542" s="46"/>
      <c r="AA542" s="46"/>
      <c r="AC542" s="46"/>
      <c r="AE542" s="46"/>
      <c r="AG542" s="46"/>
      <c r="AI542" s="46"/>
      <c r="AK542" s="46"/>
    </row>
    <row r="543" spans="4:37" x14ac:dyDescent="0.2">
      <c r="D543" s="46"/>
      <c r="E543" s="46"/>
      <c r="G543" s="46"/>
      <c r="I543" s="46"/>
      <c r="K543" s="46"/>
      <c r="M543" s="46"/>
      <c r="O543" s="46"/>
      <c r="Q543" s="46"/>
      <c r="S543" s="46"/>
      <c r="U543" s="46"/>
      <c r="W543" s="46"/>
      <c r="Y543" s="46"/>
      <c r="AA543" s="46"/>
      <c r="AC543" s="46"/>
      <c r="AE543" s="46"/>
      <c r="AG543" s="46"/>
      <c r="AI543" s="46"/>
      <c r="AK543" s="46"/>
    </row>
    <row r="544" spans="4:37" x14ac:dyDescent="0.2">
      <c r="D544" s="46"/>
      <c r="E544" s="46"/>
      <c r="G544" s="46"/>
      <c r="I544" s="46"/>
      <c r="K544" s="46"/>
      <c r="M544" s="46"/>
      <c r="O544" s="46"/>
      <c r="Q544" s="46"/>
      <c r="S544" s="46"/>
      <c r="U544" s="46"/>
      <c r="W544" s="46"/>
      <c r="Y544" s="46"/>
      <c r="AA544" s="46"/>
      <c r="AC544" s="46"/>
      <c r="AE544" s="46"/>
      <c r="AG544" s="46"/>
      <c r="AI544" s="46"/>
      <c r="AK544" s="46"/>
    </row>
    <row r="545" spans="4:37" x14ac:dyDescent="0.2">
      <c r="D545" s="46"/>
      <c r="E545" s="46"/>
      <c r="G545" s="46"/>
      <c r="I545" s="46"/>
      <c r="K545" s="46"/>
      <c r="M545" s="46"/>
      <c r="O545" s="46"/>
      <c r="Q545" s="46"/>
      <c r="S545" s="46"/>
      <c r="U545" s="46"/>
      <c r="W545" s="46"/>
      <c r="Y545" s="46"/>
      <c r="AA545" s="46"/>
      <c r="AC545" s="46"/>
      <c r="AE545" s="46"/>
      <c r="AG545" s="46"/>
      <c r="AI545" s="46"/>
      <c r="AK545" s="46"/>
    </row>
    <row r="546" spans="4:37" x14ac:dyDescent="0.2">
      <c r="D546" s="46"/>
      <c r="E546" s="46"/>
      <c r="G546" s="46"/>
      <c r="I546" s="46"/>
      <c r="K546" s="46"/>
      <c r="M546" s="46"/>
      <c r="O546" s="46"/>
      <c r="Q546" s="46"/>
      <c r="S546" s="46"/>
      <c r="U546" s="46"/>
      <c r="W546" s="46"/>
      <c r="Y546" s="46"/>
      <c r="AA546" s="46"/>
      <c r="AC546" s="46"/>
      <c r="AE546" s="46"/>
      <c r="AG546" s="46"/>
      <c r="AI546" s="46"/>
      <c r="AK546" s="46"/>
    </row>
    <row r="547" spans="4:37" x14ac:dyDescent="0.2">
      <c r="D547" s="46"/>
      <c r="E547" s="46"/>
      <c r="G547" s="46"/>
      <c r="I547" s="46"/>
      <c r="K547" s="46"/>
      <c r="M547" s="46"/>
      <c r="O547" s="46"/>
      <c r="Q547" s="46"/>
      <c r="S547" s="46"/>
      <c r="U547" s="46"/>
      <c r="W547" s="46"/>
      <c r="Y547" s="46"/>
      <c r="AA547" s="46"/>
      <c r="AC547" s="46"/>
      <c r="AE547" s="46"/>
      <c r="AG547" s="46"/>
      <c r="AI547" s="46"/>
      <c r="AK547" s="46"/>
    </row>
    <row r="548" spans="4:37" x14ac:dyDescent="0.2">
      <c r="D548" s="46"/>
      <c r="E548" s="46"/>
      <c r="G548" s="46"/>
      <c r="I548" s="46"/>
      <c r="K548" s="46"/>
      <c r="M548" s="46"/>
      <c r="O548" s="46"/>
      <c r="Q548" s="46"/>
      <c r="S548" s="46"/>
      <c r="U548" s="46"/>
      <c r="W548" s="46"/>
      <c r="Y548" s="46"/>
      <c r="AA548" s="46"/>
      <c r="AC548" s="46"/>
      <c r="AE548" s="46"/>
      <c r="AG548" s="46"/>
      <c r="AI548" s="46"/>
      <c r="AK548" s="46"/>
    </row>
    <row r="549" spans="4:37" x14ac:dyDescent="0.2">
      <c r="D549" s="46"/>
      <c r="E549" s="46"/>
      <c r="G549" s="46"/>
      <c r="I549" s="46"/>
      <c r="K549" s="46"/>
      <c r="M549" s="46"/>
      <c r="O549" s="46"/>
      <c r="Q549" s="46"/>
      <c r="S549" s="46"/>
      <c r="U549" s="46"/>
      <c r="W549" s="46"/>
      <c r="Y549" s="46"/>
      <c r="AA549" s="46"/>
      <c r="AC549" s="46"/>
      <c r="AE549" s="46"/>
      <c r="AG549" s="46"/>
      <c r="AI549" s="46"/>
      <c r="AK549" s="46"/>
    </row>
    <row r="550" spans="4:37" x14ac:dyDescent="0.2">
      <c r="D550" s="46"/>
      <c r="E550" s="46"/>
      <c r="G550" s="46"/>
      <c r="I550" s="46"/>
      <c r="K550" s="46"/>
      <c r="M550" s="46"/>
      <c r="O550" s="46"/>
      <c r="Q550" s="46"/>
      <c r="S550" s="46"/>
      <c r="U550" s="46"/>
      <c r="W550" s="46"/>
      <c r="Y550" s="46"/>
      <c r="AA550" s="46"/>
      <c r="AC550" s="46"/>
      <c r="AE550" s="46"/>
      <c r="AG550" s="46"/>
      <c r="AI550" s="46"/>
      <c r="AK550" s="46"/>
    </row>
    <row r="551" spans="4:37" x14ac:dyDescent="0.2">
      <c r="D551" s="46"/>
      <c r="E551" s="46"/>
      <c r="G551" s="46"/>
      <c r="I551" s="46"/>
      <c r="K551" s="46"/>
      <c r="M551" s="46"/>
      <c r="O551" s="46"/>
      <c r="Q551" s="46"/>
      <c r="S551" s="46"/>
      <c r="U551" s="46"/>
      <c r="W551" s="46"/>
      <c r="Y551" s="46"/>
      <c r="AA551" s="46"/>
      <c r="AC551" s="46"/>
      <c r="AE551" s="46"/>
      <c r="AG551" s="46"/>
      <c r="AI551" s="46"/>
      <c r="AK551" s="46"/>
    </row>
    <row r="552" spans="4:37" x14ac:dyDescent="0.2">
      <c r="D552" s="46"/>
      <c r="E552" s="46"/>
      <c r="G552" s="46"/>
      <c r="I552" s="46"/>
      <c r="K552" s="46"/>
      <c r="M552" s="46"/>
      <c r="O552" s="46"/>
      <c r="Q552" s="46"/>
      <c r="S552" s="46"/>
      <c r="U552" s="46"/>
      <c r="W552" s="46"/>
      <c r="Y552" s="46"/>
      <c r="AA552" s="46"/>
      <c r="AC552" s="46"/>
      <c r="AE552" s="46"/>
      <c r="AG552" s="46"/>
      <c r="AI552" s="46"/>
      <c r="AK552" s="46"/>
    </row>
    <row r="553" spans="4:37" x14ac:dyDescent="0.2">
      <c r="D553" s="46"/>
      <c r="E553" s="46"/>
      <c r="G553" s="46"/>
      <c r="I553" s="46"/>
      <c r="K553" s="46"/>
      <c r="M553" s="46"/>
      <c r="O553" s="46"/>
      <c r="Q553" s="46"/>
      <c r="S553" s="46"/>
      <c r="U553" s="46"/>
      <c r="W553" s="46"/>
      <c r="Y553" s="46"/>
      <c r="AA553" s="46"/>
      <c r="AC553" s="46"/>
      <c r="AE553" s="46"/>
      <c r="AG553" s="46"/>
      <c r="AI553" s="46"/>
      <c r="AK553" s="46"/>
    </row>
    <row r="554" spans="4:37" x14ac:dyDescent="0.2">
      <c r="D554" s="46"/>
      <c r="E554" s="46"/>
      <c r="G554" s="46"/>
      <c r="I554" s="46"/>
      <c r="K554" s="46"/>
      <c r="M554" s="46"/>
      <c r="O554" s="46"/>
      <c r="Q554" s="46"/>
      <c r="S554" s="46"/>
      <c r="U554" s="46"/>
      <c r="W554" s="46"/>
      <c r="Y554" s="46"/>
      <c r="AA554" s="46"/>
      <c r="AC554" s="46"/>
      <c r="AE554" s="46"/>
      <c r="AG554" s="46"/>
      <c r="AI554" s="46"/>
      <c r="AK554" s="46"/>
    </row>
    <row r="555" spans="4:37" x14ac:dyDescent="0.2">
      <c r="D555" s="46"/>
      <c r="E555" s="46"/>
      <c r="G555" s="46"/>
      <c r="I555" s="46"/>
      <c r="K555" s="46"/>
      <c r="M555" s="46"/>
      <c r="O555" s="46"/>
      <c r="Q555" s="46"/>
      <c r="S555" s="46"/>
      <c r="U555" s="46"/>
      <c r="W555" s="46"/>
      <c r="Y555" s="46"/>
      <c r="AA555" s="46"/>
      <c r="AC555" s="46"/>
      <c r="AE555" s="46"/>
      <c r="AG555" s="46"/>
      <c r="AI555" s="46"/>
      <c r="AK555" s="46"/>
    </row>
    <row r="556" spans="4:37" x14ac:dyDescent="0.2">
      <c r="D556" s="46"/>
      <c r="E556" s="46"/>
      <c r="G556" s="46"/>
      <c r="I556" s="46"/>
      <c r="K556" s="46"/>
      <c r="M556" s="46"/>
      <c r="O556" s="46"/>
      <c r="Q556" s="46"/>
      <c r="S556" s="46"/>
      <c r="U556" s="46"/>
      <c r="W556" s="46"/>
      <c r="Y556" s="46"/>
      <c r="AA556" s="46"/>
      <c r="AC556" s="46"/>
      <c r="AE556" s="46"/>
      <c r="AG556" s="46"/>
      <c r="AI556" s="46"/>
      <c r="AK556" s="46"/>
    </row>
    <row r="557" spans="4:37" x14ac:dyDescent="0.2">
      <c r="D557" s="46"/>
      <c r="E557" s="46"/>
      <c r="G557" s="46"/>
      <c r="I557" s="46"/>
      <c r="K557" s="46"/>
      <c r="M557" s="46"/>
      <c r="O557" s="46"/>
      <c r="Q557" s="46"/>
      <c r="S557" s="46"/>
      <c r="U557" s="46"/>
      <c r="W557" s="46"/>
      <c r="Y557" s="46"/>
      <c r="AA557" s="46"/>
      <c r="AC557" s="46"/>
      <c r="AE557" s="46"/>
      <c r="AG557" s="46"/>
      <c r="AI557" s="46"/>
      <c r="AK557" s="46"/>
    </row>
    <row r="558" spans="4:37" x14ac:dyDescent="0.2">
      <c r="D558" s="46"/>
      <c r="E558" s="46"/>
      <c r="G558" s="46"/>
      <c r="I558" s="46"/>
      <c r="K558" s="46"/>
      <c r="M558" s="46"/>
      <c r="O558" s="46"/>
      <c r="Q558" s="46"/>
      <c r="S558" s="46"/>
      <c r="U558" s="46"/>
      <c r="W558" s="46"/>
      <c r="Y558" s="46"/>
      <c r="AA558" s="46"/>
      <c r="AC558" s="46"/>
      <c r="AE558" s="46"/>
      <c r="AG558" s="46"/>
      <c r="AI558" s="46"/>
      <c r="AK558" s="46"/>
    </row>
    <row r="559" spans="4:37" x14ac:dyDescent="0.2">
      <c r="D559" s="46"/>
      <c r="E559" s="46"/>
      <c r="G559" s="46"/>
      <c r="I559" s="46"/>
      <c r="K559" s="46"/>
      <c r="M559" s="46"/>
      <c r="O559" s="46"/>
      <c r="Q559" s="46"/>
      <c r="S559" s="46"/>
      <c r="U559" s="46"/>
      <c r="W559" s="46"/>
      <c r="Y559" s="46"/>
      <c r="AA559" s="46"/>
      <c r="AC559" s="46"/>
      <c r="AE559" s="46"/>
      <c r="AG559" s="46"/>
      <c r="AI559" s="46"/>
      <c r="AK559" s="46"/>
    </row>
    <row r="560" spans="4:37" x14ac:dyDescent="0.2">
      <c r="D560" s="46"/>
      <c r="E560" s="46"/>
      <c r="G560" s="46"/>
      <c r="I560" s="46"/>
      <c r="K560" s="46"/>
      <c r="M560" s="46"/>
      <c r="O560" s="46"/>
      <c r="Q560" s="46"/>
      <c r="S560" s="46"/>
      <c r="U560" s="46"/>
      <c r="W560" s="46"/>
      <c r="Y560" s="46"/>
      <c r="AA560" s="46"/>
      <c r="AC560" s="46"/>
      <c r="AE560" s="46"/>
      <c r="AG560" s="46"/>
      <c r="AI560" s="46"/>
      <c r="AK560" s="46"/>
    </row>
    <row r="561" spans="4:37" x14ac:dyDescent="0.2">
      <c r="D561" s="46"/>
      <c r="E561" s="46"/>
      <c r="G561" s="46"/>
      <c r="I561" s="46"/>
      <c r="K561" s="46"/>
      <c r="M561" s="46"/>
      <c r="O561" s="46"/>
      <c r="Q561" s="46"/>
      <c r="S561" s="46"/>
      <c r="U561" s="46"/>
      <c r="W561" s="46"/>
      <c r="Y561" s="46"/>
      <c r="AA561" s="46"/>
      <c r="AC561" s="46"/>
      <c r="AE561" s="46"/>
      <c r="AG561" s="46"/>
      <c r="AI561" s="46"/>
      <c r="AK561" s="46"/>
    </row>
    <row r="562" spans="4:37" x14ac:dyDescent="0.2">
      <c r="D562" s="46"/>
      <c r="E562" s="46"/>
      <c r="G562" s="46"/>
      <c r="I562" s="46"/>
      <c r="K562" s="46"/>
      <c r="M562" s="46"/>
      <c r="O562" s="46"/>
      <c r="Q562" s="46"/>
      <c r="S562" s="46"/>
      <c r="U562" s="46"/>
      <c r="W562" s="46"/>
      <c r="Y562" s="46"/>
      <c r="AA562" s="46"/>
      <c r="AC562" s="46"/>
      <c r="AE562" s="46"/>
      <c r="AG562" s="46"/>
      <c r="AI562" s="46"/>
      <c r="AK562" s="46"/>
    </row>
    <row r="563" spans="4:37" x14ac:dyDescent="0.2">
      <c r="D563" s="46"/>
      <c r="E563" s="46"/>
      <c r="G563" s="46"/>
      <c r="I563" s="46"/>
      <c r="K563" s="46"/>
      <c r="M563" s="46"/>
      <c r="O563" s="46"/>
      <c r="Q563" s="46"/>
      <c r="S563" s="46"/>
      <c r="U563" s="46"/>
      <c r="W563" s="46"/>
      <c r="Y563" s="46"/>
      <c r="AA563" s="46"/>
      <c r="AC563" s="46"/>
      <c r="AE563" s="46"/>
      <c r="AG563" s="46"/>
      <c r="AI563" s="46"/>
      <c r="AK563" s="46"/>
    </row>
    <row r="564" spans="4:37" x14ac:dyDescent="0.2">
      <c r="D564" s="46"/>
      <c r="E564" s="46"/>
      <c r="G564" s="46"/>
      <c r="I564" s="46"/>
      <c r="K564" s="46"/>
      <c r="M564" s="46"/>
      <c r="O564" s="46"/>
      <c r="Q564" s="46"/>
      <c r="S564" s="46"/>
      <c r="U564" s="46"/>
      <c r="W564" s="46"/>
      <c r="Y564" s="46"/>
      <c r="AA564" s="46"/>
      <c r="AC564" s="46"/>
      <c r="AE564" s="46"/>
      <c r="AG564" s="46"/>
      <c r="AI564" s="46"/>
      <c r="AK564" s="46"/>
    </row>
    <row r="565" spans="4:37" x14ac:dyDescent="0.2">
      <c r="D565" s="46"/>
      <c r="E565" s="46"/>
      <c r="G565" s="46"/>
      <c r="I565" s="46"/>
      <c r="K565" s="46"/>
      <c r="M565" s="46"/>
      <c r="O565" s="46"/>
      <c r="Q565" s="46"/>
      <c r="S565" s="46"/>
      <c r="U565" s="46"/>
      <c r="W565" s="46"/>
      <c r="Y565" s="46"/>
      <c r="AA565" s="46"/>
      <c r="AC565" s="46"/>
      <c r="AE565" s="46"/>
      <c r="AG565" s="46"/>
      <c r="AI565" s="46"/>
      <c r="AK565" s="46"/>
    </row>
    <row r="566" spans="4:37" x14ac:dyDescent="0.2">
      <c r="D566" s="46"/>
      <c r="E566" s="46"/>
      <c r="G566" s="46"/>
      <c r="I566" s="46"/>
      <c r="K566" s="46"/>
      <c r="M566" s="46"/>
      <c r="O566" s="46"/>
      <c r="Q566" s="46"/>
      <c r="S566" s="46"/>
      <c r="U566" s="46"/>
      <c r="W566" s="46"/>
      <c r="Y566" s="46"/>
      <c r="AA566" s="46"/>
      <c r="AC566" s="46"/>
      <c r="AE566" s="46"/>
      <c r="AG566" s="46"/>
      <c r="AI566" s="46"/>
      <c r="AK566" s="46"/>
    </row>
    <row r="567" spans="4:37" x14ac:dyDescent="0.2">
      <c r="D567" s="46"/>
      <c r="E567" s="46"/>
      <c r="G567" s="46"/>
      <c r="I567" s="46"/>
      <c r="K567" s="46"/>
      <c r="M567" s="46"/>
      <c r="O567" s="46"/>
      <c r="Q567" s="46"/>
      <c r="S567" s="46"/>
      <c r="U567" s="46"/>
      <c r="W567" s="46"/>
      <c r="Y567" s="46"/>
      <c r="AA567" s="46"/>
      <c r="AC567" s="46"/>
      <c r="AE567" s="46"/>
      <c r="AG567" s="46"/>
      <c r="AI567" s="46"/>
      <c r="AK567" s="46"/>
    </row>
    <row r="568" spans="4:37" x14ac:dyDescent="0.2">
      <c r="D568" s="46"/>
      <c r="E568" s="46"/>
      <c r="G568" s="46"/>
      <c r="I568" s="46"/>
      <c r="K568" s="46"/>
      <c r="M568" s="46"/>
      <c r="O568" s="46"/>
      <c r="Q568" s="46"/>
      <c r="S568" s="46"/>
      <c r="U568" s="46"/>
      <c r="W568" s="46"/>
      <c r="Y568" s="46"/>
      <c r="AA568" s="46"/>
      <c r="AC568" s="46"/>
      <c r="AE568" s="46"/>
      <c r="AG568" s="46"/>
      <c r="AI568" s="46"/>
      <c r="AK568" s="46"/>
    </row>
    <row r="569" spans="4:37" x14ac:dyDescent="0.2">
      <c r="D569" s="46"/>
      <c r="E569" s="46"/>
      <c r="G569" s="46"/>
      <c r="I569" s="46"/>
      <c r="K569" s="46"/>
      <c r="M569" s="46"/>
      <c r="O569" s="46"/>
      <c r="Q569" s="46"/>
      <c r="S569" s="46"/>
      <c r="U569" s="46"/>
      <c r="W569" s="46"/>
      <c r="Y569" s="46"/>
      <c r="AA569" s="46"/>
      <c r="AC569" s="46"/>
      <c r="AE569" s="46"/>
      <c r="AG569" s="46"/>
      <c r="AI569" s="46"/>
      <c r="AK569" s="46"/>
    </row>
    <row r="570" spans="4:37" x14ac:dyDescent="0.2">
      <c r="D570" s="46"/>
      <c r="E570" s="46"/>
      <c r="G570" s="46"/>
      <c r="I570" s="46"/>
      <c r="K570" s="46"/>
      <c r="M570" s="46"/>
      <c r="O570" s="46"/>
      <c r="Q570" s="46"/>
      <c r="S570" s="46"/>
      <c r="U570" s="46"/>
      <c r="W570" s="46"/>
      <c r="Y570" s="46"/>
      <c r="AA570" s="46"/>
      <c r="AC570" s="46"/>
      <c r="AE570" s="46"/>
      <c r="AG570" s="46"/>
      <c r="AI570" s="46"/>
      <c r="AK570" s="46"/>
    </row>
    <row r="571" spans="4:37" x14ac:dyDescent="0.2">
      <c r="D571" s="46"/>
      <c r="E571" s="46"/>
      <c r="G571" s="46"/>
      <c r="I571" s="46"/>
      <c r="K571" s="46"/>
      <c r="M571" s="46"/>
      <c r="O571" s="46"/>
      <c r="Q571" s="46"/>
      <c r="S571" s="46"/>
      <c r="U571" s="46"/>
      <c r="W571" s="46"/>
      <c r="Y571" s="46"/>
      <c r="AA571" s="46"/>
      <c r="AC571" s="46"/>
      <c r="AE571" s="46"/>
      <c r="AG571" s="46"/>
      <c r="AI571" s="46"/>
      <c r="AK571" s="46"/>
    </row>
    <row r="572" spans="4:37" x14ac:dyDescent="0.2">
      <c r="D572" s="46"/>
      <c r="E572" s="46"/>
      <c r="G572" s="46"/>
      <c r="I572" s="46"/>
      <c r="K572" s="46"/>
      <c r="M572" s="46"/>
      <c r="O572" s="46"/>
      <c r="Q572" s="46"/>
      <c r="S572" s="46"/>
      <c r="U572" s="46"/>
      <c r="W572" s="46"/>
      <c r="Y572" s="46"/>
      <c r="AA572" s="46"/>
      <c r="AC572" s="46"/>
      <c r="AE572" s="46"/>
      <c r="AG572" s="46"/>
      <c r="AI572" s="46"/>
      <c r="AK572" s="46"/>
    </row>
    <row r="573" spans="4:37" x14ac:dyDescent="0.2">
      <c r="D573" s="46"/>
      <c r="E573" s="46"/>
      <c r="G573" s="46"/>
      <c r="I573" s="46"/>
      <c r="K573" s="46"/>
      <c r="M573" s="46"/>
      <c r="O573" s="46"/>
      <c r="Q573" s="46"/>
      <c r="S573" s="46"/>
      <c r="U573" s="46"/>
      <c r="W573" s="46"/>
      <c r="Y573" s="46"/>
      <c r="AA573" s="46"/>
      <c r="AC573" s="46"/>
      <c r="AE573" s="46"/>
      <c r="AG573" s="46"/>
      <c r="AI573" s="46"/>
      <c r="AK573" s="46"/>
    </row>
    <row r="574" spans="4:37" x14ac:dyDescent="0.2">
      <c r="D574" s="46"/>
      <c r="E574" s="46"/>
      <c r="G574" s="46"/>
      <c r="I574" s="46"/>
      <c r="K574" s="46"/>
      <c r="M574" s="46"/>
      <c r="O574" s="46"/>
      <c r="Q574" s="46"/>
      <c r="S574" s="46"/>
      <c r="U574" s="46"/>
      <c r="W574" s="46"/>
      <c r="Y574" s="46"/>
      <c r="AA574" s="46"/>
      <c r="AC574" s="46"/>
      <c r="AE574" s="46"/>
      <c r="AG574" s="46"/>
      <c r="AI574" s="46"/>
      <c r="AK574" s="46"/>
    </row>
    <row r="575" spans="4:37" x14ac:dyDescent="0.2">
      <c r="D575" s="46"/>
      <c r="E575" s="46"/>
      <c r="G575" s="46"/>
      <c r="I575" s="46"/>
      <c r="K575" s="46"/>
      <c r="M575" s="46"/>
      <c r="O575" s="46"/>
      <c r="Q575" s="46"/>
      <c r="S575" s="46"/>
      <c r="U575" s="46"/>
      <c r="W575" s="46"/>
      <c r="Y575" s="46"/>
      <c r="AA575" s="46"/>
      <c r="AC575" s="46"/>
      <c r="AE575" s="46"/>
      <c r="AG575" s="46"/>
      <c r="AI575" s="46"/>
      <c r="AK575" s="46"/>
    </row>
    <row r="576" spans="4:37" x14ac:dyDescent="0.2">
      <c r="D576" s="46"/>
      <c r="E576" s="46"/>
      <c r="G576" s="46"/>
      <c r="I576" s="46"/>
      <c r="K576" s="46"/>
      <c r="M576" s="46"/>
      <c r="O576" s="46"/>
      <c r="Q576" s="46"/>
      <c r="S576" s="46"/>
      <c r="U576" s="46"/>
      <c r="W576" s="46"/>
      <c r="Y576" s="46"/>
      <c r="AA576" s="46"/>
      <c r="AC576" s="46"/>
      <c r="AE576" s="46"/>
      <c r="AG576" s="46"/>
      <c r="AI576" s="46"/>
      <c r="AK576" s="46"/>
    </row>
    <row r="577" spans="4:37" x14ac:dyDescent="0.2">
      <c r="D577" s="46"/>
      <c r="E577" s="46"/>
      <c r="G577" s="46"/>
      <c r="I577" s="46"/>
      <c r="K577" s="46"/>
      <c r="M577" s="46"/>
      <c r="O577" s="46"/>
      <c r="Q577" s="46"/>
      <c r="S577" s="46"/>
      <c r="U577" s="46"/>
      <c r="W577" s="46"/>
      <c r="Y577" s="46"/>
      <c r="AA577" s="46"/>
      <c r="AC577" s="46"/>
      <c r="AE577" s="46"/>
      <c r="AG577" s="46"/>
      <c r="AI577" s="46"/>
      <c r="AK577" s="46"/>
    </row>
    <row r="578" spans="4:37" x14ac:dyDescent="0.2">
      <c r="D578" s="46"/>
      <c r="E578" s="46"/>
      <c r="G578" s="46"/>
      <c r="I578" s="46"/>
      <c r="K578" s="46"/>
      <c r="M578" s="46"/>
      <c r="O578" s="46"/>
      <c r="Q578" s="46"/>
      <c r="S578" s="46"/>
      <c r="U578" s="46"/>
      <c r="W578" s="46"/>
      <c r="Y578" s="46"/>
      <c r="AA578" s="46"/>
      <c r="AC578" s="46"/>
      <c r="AE578" s="46"/>
      <c r="AG578" s="46"/>
      <c r="AI578" s="46"/>
      <c r="AK578" s="46"/>
    </row>
    <row r="579" spans="4:37" x14ac:dyDescent="0.2">
      <c r="D579" s="46"/>
      <c r="E579" s="46"/>
      <c r="G579" s="46"/>
      <c r="I579" s="46"/>
      <c r="K579" s="46"/>
      <c r="M579" s="46"/>
      <c r="O579" s="46"/>
      <c r="Q579" s="46"/>
      <c r="S579" s="46"/>
      <c r="U579" s="46"/>
      <c r="W579" s="46"/>
      <c r="Y579" s="46"/>
      <c r="AA579" s="46"/>
      <c r="AC579" s="46"/>
      <c r="AE579" s="46"/>
      <c r="AG579" s="46"/>
      <c r="AI579" s="46"/>
      <c r="AK579" s="46"/>
    </row>
    <row r="580" spans="4:37" x14ac:dyDescent="0.2">
      <c r="D580" s="46"/>
      <c r="E580" s="46"/>
      <c r="G580" s="46"/>
      <c r="I580" s="46"/>
      <c r="K580" s="46"/>
      <c r="M580" s="46"/>
      <c r="O580" s="46"/>
      <c r="Q580" s="46"/>
      <c r="S580" s="46"/>
      <c r="U580" s="46"/>
      <c r="W580" s="46"/>
      <c r="Y580" s="46"/>
      <c r="AA580" s="46"/>
      <c r="AC580" s="46"/>
      <c r="AE580" s="46"/>
      <c r="AG580" s="46"/>
      <c r="AI580" s="46"/>
      <c r="AK580" s="46"/>
    </row>
    <row r="581" spans="4:37" x14ac:dyDescent="0.2">
      <c r="D581" s="46"/>
      <c r="E581" s="46"/>
      <c r="G581" s="46"/>
      <c r="I581" s="46"/>
      <c r="K581" s="46"/>
      <c r="M581" s="46"/>
      <c r="O581" s="46"/>
      <c r="Q581" s="46"/>
      <c r="S581" s="46"/>
      <c r="U581" s="46"/>
      <c r="W581" s="46"/>
      <c r="Y581" s="46"/>
      <c r="AA581" s="46"/>
      <c r="AC581" s="46"/>
      <c r="AE581" s="46"/>
      <c r="AG581" s="46"/>
      <c r="AI581" s="46"/>
      <c r="AK581" s="46"/>
    </row>
    <row r="582" spans="4:37" x14ac:dyDescent="0.2">
      <c r="D582" s="46"/>
      <c r="E582" s="46"/>
      <c r="G582" s="46"/>
      <c r="I582" s="46"/>
      <c r="K582" s="46"/>
      <c r="M582" s="46"/>
      <c r="O582" s="46"/>
      <c r="Q582" s="46"/>
      <c r="S582" s="46"/>
      <c r="U582" s="46"/>
      <c r="W582" s="46"/>
      <c r="Y582" s="46"/>
      <c r="AA582" s="46"/>
      <c r="AC582" s="46"/>
      <c r="AE582" s="46"/>
      <c r="AG582" s="46"/>
      <c r="AI582" s="46"/>
      <c r="AK582" s="46"/>
    </row>
    <row r="583" spans="4:37" x14ac:dyDescent="0.2">
      <c r="D583" s="46"/>
      <c r="E583" s="46"/>
      <c r="G583" s="46"/>
      <c r="I583" s="46"/>
      <c r="K583" s="46"/>
      <c r="M583" s="46"/>
      <c r="O583" s="46"/>
      <c r="Q583" s="46"/>
      <c r="S583" s="46"/>
      <c r="U583" s="46"/>
      <c r="W583" s="46"/>
      <c r="Y583" s="46"/>
      <c r="AA583" s="46"/>
      <c r="AC583" s="46"/>
      <c r="AE583" s="46"/>
      <c r="AG583" s="46"/>
      <c r="AI583" s="46"/>
      <c r="AK583" s="46"/>
    </row>
    <row r="584" spans="4:37" x14ac:dyDescent="0.2">
      <c r="D584" s="46"/>
      <c r="E584" s="46"/>
      <c r="G584" s="46"/>
      <c r="I584" s="46"/>
      <c r="K584" s="46"/>
      <c r="M584" s="46"/>
      <c r="O584" s="46"/>
      <c r="Q584" s="46"/>
      <c r="S584" s="46"/>
      <c r="U584" s="46"/>
      <c r="W584" s="46"/>
      <c r="Y584" s="46"/>
      <c r="AA584" s="46"/>
      <c r="AC584" s="46"/>
      <c r="AE584" s="46"/>
      <c r="AG584" s="46"/>
      <c r="AI584" s="46"/>
      <c r="AK584" s="46"/>
    </row>
    <row r="585" spans="4:37" x14ac:dyDescent="0.2">
      <c r="D585" s="46"/>
      <c r="E585" s="46"/>
      <c r="G585" s="46"/>
      <c r="I585" s="46"/>
      <c r="K585" s="46"/>
      <c r="M585" s="46"/>
      <c r="O585" s="46"/>
      <c r="Q585" s="46"/>
      <c r="S585" s="46"/>
      <c r="U585" s="46"/>
      <c r="W585" s="46"/>
      <c r="Y585" s="46"/>
      <c r="AA585" s="46"/>
      <c r="AC585" s="46"/>
      <c r="AE585" s="46"/>
      <c r="AG585" s="46"/>
      <c r="AI585" s="46"/>
      <c r="AK585" s="46"/>
    </row>
    <row r="586" spans="4:37" x14ac:dyDescent="0.2">
      <c r="D586" s="46"/>
      <c r="E586" s="46"/>
      <c r="G586" s="46"/>
      <c r="I586" s="46"/>
      <c r="K586" s="46"/>
      <c r="M586" s="46"/>
      <c r="O586" s="46"/>
      <c r="Q586" s="46"/>
      <c r="S586" s="46"/>
      <c r="U586" s="46"/>
      <c r="W586" s="46"/>
      <c r="Y586" s="46"/>
      <c r="AA586" s="46"/>
      <c r="AC586" s="46"/>
      <c r="AE586" s="46"/>
      <c r="AG586" s="46"/>
      <c r="AI586" s="46"/>
      <c r="AK586" s="46"/>
    </row>
    <row r="587" spans="4:37" x14ac:dyDescent="0.2">
      <c r="D587" s="46"/>
      <c r="E587" s="46"/>
      <c r="G587" s="46"/>
      <c r="I587" s="46"/>
      <c r="K587" s="46"/>
      <c r="M587" s="46"/>
      <c r="O587" s="46"/>
      <c r="Q587" s="46"/>
      <c r="S587" s="46"/>
      <c r="U587" s="46"/>
      <c r="W587" s="46"/>
      <c r="Y587" s="46"/>
      <c r="AA587" s="46"/>
      <c r="AC587" s="46"/>
      <c r="AE587" s="46"/>
      <c r="AG587" s="46"/>
      <c r="AI587" s="46"/>
      <c r="AK587" s="46"/>
    </row>
    <row r="588" spans="4:37" x14ac:dyDescent="0.2">
      <c r="D588" s="46"/>
      <c r="E588" s="46"/>
      <c r="G588" s="46"/>
      <c r="I588" s="46"/>
      <c r="K588" s="46"/>
      <c r="M588" s="46"/>
      <c r="O588" s="46"/>
      <c r="Q588" s="46"/>
      <c r="S588" s="46"/>
      <c r="U588" s="46"/>
      <c r="W588" s="46"/>
      <c r="Y588" s="46"/>
      <c r="AA588" s="46"/>
      <c r="AC588" s="46"/>
      <c r="AE588" s="46"/>
      <c r="AG588" s="46"/>
      <c r="AI588" s="46"/>
      <c r="AK588" s="46"/>
    </row>
    <row r="589" spans="4:37" x14ac:dyDescent="0.2">
      <c r="D589" s="46"/>
      <c r="E589" s="46"/>
      <c r="G589" s="46"/>
      <c r="I589" s="46"/>
      <c r="K589" s="46"/>
      <c r="M589" s="46"/>
      <c r="O589" s="46"/>
      <c r="Q589" s="46"/>
      <c r="S589" s="46"/>
      <c r="U589" s="46"/>
      <c r="W589" s="46"/>
      <c r="Y589" s="46"/>
      <c r="AA589" s="46"/>
      <c r="AC589" s="46"/>
      <c r="AE589" s="46"/>
      <c r="AG589" s="46"/>
      <c r="AI589" s="46"/>
      <c r="AK589" s="46"/>
    </row>
    <row r="590" spans="4:37" x14ac:dyDescent="0.2">
      <c r="D590" s="46"/>
      <c r="E590" s="46"/>
      <c r="G590" s="46"/>
      <c r="I590" s="46"/>
      <c r="K590" s="46"/>
      <c r="M590" s="46"/>
      <c r="O590" s="46"/>
      <c r="Q590" s="46"/>
      <c r="S590" s="46"/>
      <c r="U590" s="46"/>
      <c r="W590" s="46"/>
      <c r="Y590" s="46"/>
      <c r="AA590" s="46"/>
      <c r="AC590" s="46"/>
      <c r="AE590" s="46"/>
      <c r="AG590" s="46"/>
      <c r="AI590" s="46"/>
      <c r="AK590" s="46"/>
    </row>
    <row r="591" spans="4:37" x14ac:dyDescent="0.2">
      <c r="D591" s="46"/>
      <c r="E591" s="46"/>
      <c r="G591" s="46"/>
      <c r="I591" s="46"/>
      <c r="K591" s="46"/>
      <c r="M591" s="46"/>
      <c r="O591" s="46"/>
      <c r="Q591" s="46"/>
      <c r="S591" s="46"/>
      <c r="U591" s="46"/>
      <c r="W591" s="46"/>
      <c r="Y591" s="46"/>
      <c r="AA591" s="46"/>
      <c r="AC591" s="46"/>
      <c r="AE591" s="46"/>
      <c r="AG591" s="46"/>
      <c r="AI591" s="46"/>
      <c r="AK591" s="46"/>
    </row>
    <row r="592" spans="4:37" x14ac:dyDescent="0.2">
      <c r="D592" s="46"/>
      <c r="E592" s="46"/>
      <c r="G592" s="46"/>
      <c r="I592" s="46"/>
      <c r="K592" s="46"/>
      <c r="M592" s="46"/>
      <c r="O592" s="46"/>
      <c r="Q592" s="46"/>
      <c r="S592" s="46"/>
      <c r="U592" s="46"/>
      <c r="W592" s="46"/>
      <c r="Y592" s="46"/>
      <c r="AA592" s="46"/>
      <c r="AC592" s="46"/>
      <c r="AE592" s="46"/>
      <c r="AG592" s="46"/>
      <c r="AI592" s="46"/>
      <c r="AK592" s="46"/>
    </row>
    <row r="593" spans="4:37" x14ac:dyDescent="0.2">
      <c r="D593" s="46"/>
      <c r="E593" s="46"/>
      <c r="G593" s="46"/>
      <c r="I593" s="46"/>
      <c r="K593" s="46"/>
      <c r="M593" s="46"/>
      <c r="O593" s="46"/>
      <c r="Q593" s="46"/>
      <c r="S593" s="46"/>
      <c r="U593" s="46"/>
      <c r="W593" s="46"/>
      <c r="Y593" s="46"/>
      <c r="AA593" s="46"/>
      <c r="AC593" s="46"/>
      <c r="AE593" s="46"/>
      <c r="AG593" s="46"/>
      <c r="AI593" s="46"/>
      <c r="AK593" s="46"/>
    </row>
    <row r="594" spans="4:37" x14ac:dyDescent="0.2">
      <c r="D594" s="46"/>
      <c r="E594" s="46"/>
      <c r="G594" s="46"/>
      <c r="I594" s="46"/>
      <c r="K594" s="46"/>
      <c r="M594" s="46"/>
      <c r="O594" s="46"/>
      <c r="Q594" s="46"/>
      <c r="S594" s="46"/>
      <c r="U594" s="46"/>
      <c r="W594" s="46"/>
      <c r="Y594" s="46"/>
      <c r="AA594" s="46"/>
      <c r="AC594" s="46"/>
      <c r="AE594" s="46"/>
      <c r="AG594" s="46"/>
      <c r="AI594" s="46"/>
      <c r="AK594" s="46"/>
    </row>
    <row r="595" spans="4:37" x14ac:dyDescent="0.2">
      <c r="D595" s="46"/>
      <c r="E595" s="46"/>
      <c r="G595" s="46"/>
      <c r="I595" s="46"/>
      <c r="K595" s="46"/>
      <c r="M595" s="46"/>
      <c r="O595" s="46"/>
      <c r="Q595" s="46"/>
      <c r="S595" s="46"/>
      <c r="U595" s="46"/>
      <c r="W595" s="46"/>
      <c r="Y595" s="46"/>
      <c r="AA595" s="46"/>
      <c r="AC595" s="46"/>
      <c r="AE595" s="46"/>
      <c r="AG595" s="46"/>
      <c r="AI595" s="46"/>
      <c r="AK595" s="46"/>
    </row>
    <row r="596" spans="4:37" x14ac:dyDescent="0.2">
      <c r="D596" s="46"/>
      <c r="E596" s="46"/>
      <c r="G596" s="46"/>
      <c r="I596" s="46"/>
      <c r="K596" s="46"/>
      <c r="M596" s="46"/>
      <c r="O596" s="46"/>
      <c r="Q596" s="46"/>
      <c r="S596" s="46"/>
      <c r="U596" s="46"/>
      <c r="W596" s="46"/>
      <c r="Y596" s="46"/>
      <c r="AA596" s="46"/>
      <c r="AC596" s="46"/>
      <c r="AE596" s="46"/>
      <c r="AG596" s="46"/>
      <c r="AI596" s="46"/>
      <c r="AK596" s="46"/>
    </row>
    <row r="597" spans="4:37" x14ac:dyDescent="0.2">
      <c r="D597" s="46"/>
      <c r="E597" s="46"/>
      <c r="G597" s="46"/>
      <c r="I597" s="46"/>
      <c r="K597" s="46"/>
      <c r="M597" s="46"/>
      <c r="O597" s="46"/>
      <c r="Q597" s="46"/>
      <c r="S597" s="46"/>
      <c r="U597" s="46"/>
      <c r="W597" s="46"/>
      <c r="Y597" s="46"/>
      <c r="AA597" s="46"/>
      <c r="AC597" s="46"/>
      <c r="AE597" s="46"/>
      <c r="AG597" s="46"/>
      <c r="AI597" s="46"/>
      <c r="AK597" s="46"/>
    </row>
    <row r="598" spans="4:37" x14ac:dyDescent="0.2">
      <c r="D598" s="46"/>
      <c r="E598" s="46"/>
      <c r="G598" s="46"/>
      <c r="I598" s="46"/>
      <c r="K598" s="46"/>
      <c r="M598" s="46"/>
      <c r="O598" s="46"/>
      <c r="Q598" s="46"/>
      <c r="S598" s="46"/>
      <c r="U598" s="46"/>
      <c r="W598" s="46"/>
      <c r="Y598" s="46"/>
      <c r="AA598" s="46"/>
      <c r="AC598" s="46"/>
      <c r="AE598" s="46"/>
      <c r="AG598" s="46"/>
      <c r="AI598" s="46"/>
      <c r="AK598" s="46"/>
    </row>
    <row r="599" spans="4:37" x14ac:dyDescent="0.2">
      <c r="D599" s="46"/>
      <c r="E599" s="46"/>
      <c r="G599" s="46"/>
      <c r="I599" s="46"/>
      <c r="K599" s="46"/>
      <c r="M599" s="46"/>
      <c r="O599" s="46"/>
      <c r="Q599" s="46"/>
      <c r="S599" s="46"/>
      <c r="U599" s="46"/>
      <c r="W599" s="46"/>
      <c r="Y599" s="46"/>
      <c r="AA599" s="46"/>
      <c r="AC599" s="46"/>
      <c r="AE599" s="46"/>
      <c r="AG599" s="46"/>
      <c r="AI599" s="46"/>
      <c r="AK599" s="46"/>
    </row>
    <row r="600" spans="4:37" x14ac:dyDescent="0.2">
      <c r="D600" s="46"/>
      <c r="E600" s="46"/>
      <c r="G600" s="46"/>
      <c r="I600" s="46"/>
      <c r="K600" s="46"/>
      <c r="M600" s="46"/>
      <c r="O600" s="46"/>
      <c r="Q600" s="46"/>
      <c r="S600" s="46"/>
      <c r="U600" s="46"/>
      <c r="W600" s="46"/>
      <c r="Y600" s="46"/>
      <c r="AA600" s="46"/>
      <c r="AC600" s="46"/>
      <c r="AE600" s="46"/>
      <c r="AG600" s="46"/>
      <c r="AI600" s="46"/>
      <c r="AK600" s="46"/>
    </row>
    <row r="601" spans="4:37" x14ac:dyDescent="0.2">
      <c r="D601" s="46"/>
      <c r="E601" s="46"/>
      <c r="G601" s="46"/>
      <c r="I601" s="46"/>
      <c r="K601" s="46"/>
      <c r="M601" s="46"/>
      <c r="O601" s="46"/>
      <c r="Q601" s="46"/>
      <c r="S601" s="46"/>
      <c r="U601" s="46"/>
      <c r="W601" s="46"/>
      <c r="Y601" s="46"/>
      <c r="AA601" s="46"/>
      <c r="AC601" s="46"/>
      <c r="AE601" s="46"/>
      <c r="AG601" s="46"/>
      <c r="AI601" s="46"/>
      <c r="AK601" s="46"/>
    </row>
    <row r="602" spans="4:37" x14ac:dyDescent="0.2">
      <c r="D602" s="46"/>
      <c r="E602" s="46"/>
      <c r="G602" s="46"/>
      <c r="I602" s="46"/>
      <c r="K602" s="46"/>
      <c r="M602" s="46"/>
      <c r="O602" s="46"/>
      <c r="Q602" s="46"/>
      <c r="S602" s="46"/>
      <c r="U602" s="46"/>
      <c r="W602" s="46"/>
      <c r="Y602" s="46"/>
      <c r="AA602" s="46"/>
      <c r="AC602" s="46"/>
      <c r="AE602" s="46"/>
      <c r="AG602" s="46"/>
      <c r="AI602" s="46"/>
      <c r="AK602" s="46"/>
    </row>
    <row r="603" spans="4:37" x14ac:dyDescent="0.2">
      <c r="D603" s="46"/>
      <c r="E603" s="46"/>
      <c r="G603" s="46"/>
      <c r="I603" s="46"/>
      <c r="K603" s="46"/>
      <c r="M603" s="46"/>
      <c r="O603" s="46"/>
      <c r="Q603" s="46"/>
      <c r="S603" s="46"/>
      <c r="U603" s="46"/>
      <c r="W603" s="46"/>
      <c r="Y603" s="46"/>
      <c r="AA603" s="46"/>
      <c r="AC603" s="46"/>
      <c r="AE603" s="46"/>
      <c r="AG603" s="46"/>
      <c r="AI603" s="46"/>
      <c r="AK603" s="46"/>
    </row>
    <row r="604" spans="4:37" x14ac:dyDescent="0.2">
      <c r="D604" s="46"/>
      <c r="E604" s="46"/>
      <c r="G604" s="46"/>
      <c r="I604" s="46"/>
      <c r="K604" s="46"/>
      <c r="M604" s="46"/>
      <c r="O604" s="46"/>
      <c r="Q604" s="46"/>
      <c r="S604" s="46"/>
      <c r="U604" s="46"/>
      <c r="W604" s="46"/>
      <c r="Y604" s="46"/>
      <c r="AA604" s="46"/>
      <c r="AC604" s="46"/>
      <c r="AE604" s="46"/>
      <c r="AG604" s="46"/>
      <c r="AI604" s="46"/>
      <c r="AK604" s="46"/>
    </row>
    <row r="605" spans="4:37" x14ac:dyDescent="0.2">
      <c r="D605" s="46"/>
      <c r="E605" s="46"/>
      <c r="G605" s="46"/>
      <c r="I605" s="46"/>
      <c r="K605" s="46"/>
      <c r="M605" s="46"/>
      <c r="O605" s="46"/>
      <c r="Q605" s="46"/>
      <c r="S605" s="46"/>
      <c r="U605" s="46"/>
      <c r="W605" s="46"/>
      <c r="Y605" s="46"/>
      <c r="AA605" s="46"/>
      <c r="AC605" s="46"/>
      <c r="AE605" s="46"/>
      <c r="AG605" s="46"/>
      <c r="AI605" s="46"/>
      <c r="AK605" s="46"/>
    </row>
  </sheetData>
  <mergeCells count="71">
    <mergeCell ref="AB5:AC5"/>
    <mergeCell ref="AD5:AE5"/>
    <mergeCell ref="AF5:AG5"/>
    <mergeCell ref="AH5:AI5"/>
    <mergeCell ref="T5:U5"/>
    <mergeCell ref="V5:W5"/>
    <mergeCell ref="X5:Y5"/>
    <mergeCell ref="Z5:AA5"/>
    <mergeCell ref="L5:M5"/>
    <mergeCell ref="N5:O5"/>
    <mergeCell ref="P5:Q5"/>
    <mergeCell ref="R5:S5"/>
    <mergeCell ref="D5:E5"/>
    <mergeCell ref="F5:G5"/>
    <mergeCell ref="H5:I5"/>
    <mergeCell ref="J5:K5"/>
    <mergeCell ref="AD4:AE4"/>
    <mergeCell ref="AF4:AG4"/>
    <mergeCell ref="R4:S4"/>
    <mergeCell ref="T4:U4"/>
    <mergeCell ref="V4:W4"/>
    <mergeCell ref="X4:Y4"/>
    <mergeCell ref="N4:O4"/>
    <mergeCell ref="P4:Q4"/>
    <mergeCell ref="Z2:AA2"/>
    <mergeCell ref="AB2:AC2"/>
    <mergeCell ref="J2:K2"/>
    <mergeCell ref="L2:M2"/>
    <mergeCell ref="N2:O2"/>
    <mergeCell ref="P2:Q2"/>
    <mergeCell ref="Z4:AA4"/>
    <mergeCell ref="AB4:AC4"/>
    <mergeCell ref="AD2:AE2"/>
    <mergeCell ref="AF2:AG2"/>
    <mergeCell ref="R2:S2"/>
    <mergeCell ref="T2:U2"/>
    <mergeCell ref="V2:W2"/>
    <mergeCell ref="X2:Y2"/>
    <mergeCell ref="AH1:AI1"/>
    <mergeCell ref="AJ1:AK1"/>
    <mergeCell ref="AL1:AN7"/>
    <mergeCell ref="AO1:AQ4"/>
    <mergeCell ref="AH2:AI2"/>
    <mergeCell ref="AJ2:AK2"/>
    <mergeCell ref="AH4:AI4"/>
    <mergeCell ref="AJ4:AK4"/>
    <mergeCell ref="AJ5:AK5"/>
    <mergeCell ref="Z1:AA1"/>
    <mergeCell ref="AB1:AC1"/>
    <mergeCell ref="AD1:AE1"/>
    <mergeCell ref="AF1:AG1"/>
    <mergeCell ref="R1:S1"/>
    <mergeCell ref="T1:U1"/>
    <mergeCell ref="V1:W1"/>
    <mergeCell ref="X1:Y1"/>
    <mergeCell ref="N1:O1"/>
    <mergeCell ref="P1:Q1"/>
    <mergeCell ref="A1:C4"/>
    <mergeCell ref="D1:E1"/>
    <mergeCell ref="F1:G1"/>
    <mergeCell ref="H1:I1"/>
    <mergeCell ref="D2:E2"/>
    <mergeCell ref="F2:G2"/>
    <mergeCell ref="J4:K4"/>
    <mergeCell ref="L4:M4"/>
    <mergeCell ref="H2:I2"/>
    <mergeCell ref="D4:E4"/>
    <mergeCell ref="F4:G4"/>
    <mergeCell ref="H4:I4"/>
    <mergeCell ref="J1:K1"/>
    <mergeCell ref="L1:M1"/>
  </mergeCells>
  <phoneticPr fontId="4" type="noConversion"/>
  <conditionalFormatting sqref="AK8">
    <cfRule type="expression" dxfId="25" priority="17">
      <formula>AK19&gt;0</formula>
    </cfRule>
  </conditionalFormatting>
  <conditionalFormatting sqref="AI8">
    <cfRule type="expression" dxfId="24" priority="16">
      <formula>AI19&gt;0</formula>
    </cfRule>
  </conditionalFormatting>
  <conditionalFormatting sqref="AG8">
    <cfRule type="expression" dxfId="23" priority="15">
      <formula>AG19&gt;0</formula>
    </cfRule>
  </conditionalFormatting>
  <conditionalFormatting sqref="AE8">
    <cfRule type="expression" dxfId="22" priority="14">
      <formula>AE19&gt;0</formula>
    </cfRule>
  </conditionalFormatting>
  <conditionalFormatting sqref="AC8">
    <cfRule type="expression" dxfId="21" priority="13">
      <formula>AC19&gt;0</formula>
    </cfRule>
  </conditionalFormatting>
  <conditionalFormatting sqref="AA8">
    <cfRule type="expression" dxfId="20" priority="12">
      <formula>AA19&gt;0</formula>
    </cfRule>
  </conditionalFormatting>
  <conditionalFormatting sqref="Y8">
    <cfRule type="expression" dxfId="19" priority="11">
      <formula>Y19&gt;0</formula>
    </cfRule>
  </conditionalFormatting>
  <conditionalFormatting sqref="W8">
    <cfRule type="expression" dxfId="18" priority="10">
      <formula>W19&gt;0</formula>
    </cfRule>
  </conditionalFormatting>
  <conditionalFormatting sqref="U8">
    <cfRule type="expression" dxfId="17" priority="9">
      <formula>U19&gt;0</formula>
    </cfRule>
  </conditionalFormatting>
  <conditionalFormatting sqref="S8">
    <cfRule type="expression" dxfId="16" priority="8">
      <formula>S19&gt;0</formula>
    </cfRule>
  </conditionalFormatting>
  <conditionalFormatting sqref="Q8">
    <cfRule type="expression" dxfId="15" priority="7">
      <formula>Q19&gt;0</formula>
    </cfRule>
  </conditionalFormatting>
  <conditionalFormatting sqref="O8">
    <cfRule type="expression" dxfId="14" priority="6">
      <formula>O19&gt;0</formula>
    </cfRule>
  </conditionalFormatting>
  <conditionalFormatting sqref="M8">
    <cfRule type="expression" dxfId="13" priority="5">
      <formula>M19&gt;0</formula>
    </cfRule>
  </conditionalFormatting>
  <conditionalFormatting sqref="K8">
    <cfRule type="expression" dxfId="12" priority="4">
      <formula>K19&gt;0</formula>
    </cfRule>
  </conditionalFormatting>
  <conditionalFormatting sqref="I8">
    <cfRule type="expression" dxfId="11" priority="3">
      <formula>I19&gt;0</formula>
    </cfRule>
  </conditionalFormatting>
  <conditionalFormatting sqref="G8">
    <cfRule type="expression" dxfId="10" priority="2">
      <formula>G19&gt;0</formula>
    </cfRule>
  </conditionalFormatting>
  <conditionalFormatting sqref="E8">
    <cfRule type="expression" dxfId="9" priority="1">
      <formula>E19&gt;0</formula>
    </cfRule>
  </conditionalFormatting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4"/>
  <sheetViews>
    <sheetView showGridLines="0" tabSelected="1" workbookViewId="0"/>
  </sheetViews>
  <sheetFormatPr defaultRowHeight="12.75" x14ac:dyDescent="0.2"/>
  <cols>
    <col min="1" max="1" width="40.5703125" style="41" customWidth="1"/>
    <col min="2" max="2" width="10.140625" style="41" bestFit="1" customWidth="1"/>
    <col min="3" max="3" width="9.140625" style="41"/>
    <col min="4" max="4" width="12.85546875" style="41" customWidth="1"/>
    <col min="5" max="5" width="14" style="41" customWidth="1"/>
    <col min="6" max="6" width="2.85546875" style="41" customWidth="1"/>
    <col min="7" max="16384" width="9.140625" style="41"/>
  </cols>
  <sheetData>
    <row r="1" spans="1:7" x14ac:dyDescent="0.2">
      <c r="A1" s="95" t="s">
        <v>421</v>
      </c>
    </row>
    <row r="2" spans="1:7" x14ac:dyDescent="0.2">
      <c r="A2" s="90" t="s">
        <v>416</v>
      </c>
    </row>
    <row r="3" spans="1:7" x14ac:dyDescent="0.2">
      <c r="A3" s="90" t="s">
        <v>400</v>
      </c>
    </row>
    <row r="4" spans="1:7" x14ac:dyDescent="0.2">
      <c r="A4" s="90" t="s">
        <v>401</v>
      </c>
    </row>
    <row r="5" spans="1:7" x14ac:dyDescent="0.2">
      <c r="A5" s="90" t="s">
        <v>417</v>
      </c>
    </row>
    <row r="6" spans="1:7" x14ac:dyDescent="0.2">
      <c r="A6" s="90" t="s">
        <v>418</v>
      </c>
    </row>
    <row r="8" spans="1:7" x14ac:dyDescent="0.2">
      <c r="A8" s="138"/>
    </row>
    <row r="9" spans="1:7" ht="15.75" x14ac:dyDescent="0.25">
      <c r="A9" s="105" t="s">
        <v>409</v>
      </c>
      <c r="B9" s="93"/>
      <c r="C9" s="93"/>
      <c r="D9" s="93"/>
      <c r="E9" s="94"/>
    </row>
    <row r="10" spans="1:7" ht="15.75" x14ac:dyDescent="0.25">
      <c r="A10" s="104" t="s">
        <v>394</v>
      </c>
      <c r="B10" s="104" t="s">
        <v>395</v>
      </c>
      <c r="C10" s="104" t="s">
        <v>2</v>
      </c>
      <c r="D10" s="104" t="s">
        <v>398</v>
      </c>
      <c r="E10" s="104" t="s">
        <v>399</v>
      </c>
    </row>
    <row r="11" spans="1:7" ht="15.75" x14ac:dyDescent="0.25">
      <c r="A11" s="168"/>
      <c r="B11" s="169"/>
      <c r="C11" s="169"/>
      <c r="D11" s="170"/>
      <c r="E11" s="108">
        <f t="shared" ref="E11:E60" si="0">B11*D11</f>
        <v>0</v>
      </c>
      <c r="G11" s="90" t="s">
        <v>419</v>
      </c>
    </row>
    <row r="12" spans="1:7" ht="15.75" x14ac:dyDescent="0.25">
      <c r="A12" s="168"/>
      <c r="B12" s="169"/>
      <c r="C12" s="169"/>
      <c r="D12" s="170"/>
      <c r="E12" s="108">
        <f t="shared" si="0"/>
        <v>0</v>
      </c>
    </row>
    <row r="13" spans="1:7" ht="15.75" x14ac:dyDescent="0.25">
      <c r="A13" s="168"/>
      <c r="B13" s="169"/>
      <c r="C13" s="169"/>
      <c r="D13" s="170"/>
      <c r="E13" s="108">
        <f t="shared" si="0"/>
        <v>0</v>
      </c>
    </row>
    <row r="14" spans="1:7" ht="15.75" x14ac:dyDescent="0.25">
      <c r="A14" s="168"/>
      <c r="B14" s="169"/>
      <c r="C14" s="169"/>
      <c r="D14" s="170"/>
      <c r="E14" s="129">
        <f t="shared" si="0"/>
        <v>0</v>
      </c>
    </row>
    <row r="15" spans="1:7" ht="15.75" x14ac:dyDescent="0.25">
      <c r="A15" s="168"/>
      <c r="B15" s="169"/>
      <c r="C15" s="169"/>
      <c r="D15" s="170"/>
      <c r="E15" s="129">
        <f t="shared" si="0"/>
        <v>0</v>
      </c>
    </row>
    <row r="16" spans="1:7" ht="15.75" x14ac:dyDescent="0.25">
      <c r="A16" s="139"/>
      <c r="B16" s="140"/>
      <c r="C16" s="140"/>
      <c r="D16" s="141"/>
      <c r="E16" s="129">
        <f t="shared" si="0"/>
        <v>0</v>
      </c>
    </row>
    <row r="17" spans="1:5" ht="15.75" x14ac:dyDescent="0.25">
      <c r="A17" s="139"/>
      <c r="B17" s="140"/>
      <c r="C17" s="140"/>
      <c r="D17" s="141"/>
      <c r="E17" s="129">
        <f t="shared" si="0"/>
        <v>0</v>
      </c>
    </row>
    <row r="18" spans="1:5" ht="15.75" x14ac:dyDescent="0.25">
      <c r="A18" s="139"/>
      <c r="B18" s="140"/>
      <c r="C18" s="140"/>
      <c r="D18" s="141"/>
      <c r="E18" s="129">
        <f t="shared" si="0"/>
        <v>0</v>
      </c>
    </row>
    <row r="19" spans="1:5" ht="15.75" x14ac:dyDescent="0.25">
      <c r="A19" s="139"/>
      <c r="B19" s="140"/>
      <c r="C19" s="140"/>
      <c r="D19" s="141"/>
      <c r="E19" s="129">
        <f t="shared" si="0"/>
        <v>0</v>
      </c>
    </row>
    <row r="20" spans="1:5" ht="15.75" x14ac:dyDescent="0.25">
      <c r="A20" s="139"/>
      <c r="B20" s="140"/>
      <c r="C20" s="140"/>
      <c r="D20" s="141"/>
      <c r="E20" s="137">
        <f t="shared" ref="E20:E51" si="1">B20*D20</f>
        <v>0</v>
      </c>
    </row>
    <row r="21" spans="1:5" ht="15.75" x14ac:dyDescent="0.25">
      <c r="A21" s="139"/>
      <c r="B21" s="140"/>
      <c r="C21" s="140"/>
      <c r="D21" s="141"/>
      <c r="E21" s="137">
        <f t="shared" si="1"/>
        <v>0</v>
      </c>
    </row>
    <row r="22" spans="1:5" ht="15.75" x14ac:dyDescent="0.25">
      <c r="A22" s="139"/>
      <c r="B22" s="140"/>
      <c r="C22" s="140"/>
      <c r="D22" s="141"/>
      <c r="E22" s="137">
        <f t="shared" si="1"/>
        <v>0</v>
      </c>
    </row>
    <row r="23" spans="1:5" ht="15.75" x14ac:dyDescent="0.25">
      <c r="A23" s="139"/>
      <c r="B23" s="140"/>
      <c r="C23" s="140"/>
      <c r="D23" s="141"/>
      <c r="E23" s="137">
        <f t="shared" si="1"/>
        <v>0</v>
      </c>
    </row>
    <row r="24" spans="1:5" ht="15.75" x14ac:dyDescent="0.25">
      <c r="A24" s="139"/>
      <c r="B24" s="140"/>
      <c r="C24" s="140"/>
      <c r="D24" s="141"/>
      <c r="E24" s="137">
        <f t="shared" si="1"/>
        <v>0</v>
      </c>
    </row>
    <row r="25" spans="1:5" ht="15.75" x14ac:dyDescent="0.25">
      <c r="A25" s="139"/>
      <c r="B25" s="140"/>
      <c r="C25" s="140"/>
      <c r="D25" s="141"/>
      <c r="E25" s="137">
        <f t="shared" si="1"/>
        <v>0</v>
      </c>
    </row>
    <row r="26" spans="1:5" ht="15.75" x14ac:dyDescent="0.25">
      <c r="A26" s="139"/>
      <c r="B26" s="140"/>
      <c r="C26" s="140"/>
      <c r="D26" s="141"/>
      <c r="E26" s="137">
        <f t="shared" ref="E26:E29" si="2">B26*D26</f>
        <v>0</v>
      </c>
    </row>
    <row r="27" spans="1:5" ht="15.75" x14ac:dyDescent="0.25">
      <c r="A27" s="139"/>
      <c r="B27" s="140"/>
      <c r="C27" s="140"/>
      <c r="D27" s="141"/>
      <c r="E27" s="137">
        <f t="shared" si="2"/>
        <v>0</v>
      </c>
    </row>
    <row r="28" spans="1:5" ht="15.75" x14ac:dyDescent="0.25">
      <c r="A28" s="139"/>
      <c r="B28" s="140"/>
      <c r="C28" s="140"/>
      <c r="D28" s="141"/>
      <c r="E28" s="137">
        <f t="shared" si="2"/>
        <v>0</v>
      </c>
    </row>
    <row r="29" spans="1:5" ht="15.75" x14ac:dyDescent="0.25">
      <c r="A29" s="139"/>
      <c r="B29" s="140"/>
      <c r="C29" s="140"/>
      <c r="D29" s="141"/>
      <c r="E29" s="137">
        <f t="shared" si="2"/>
        <v>0</v>
      </c>
    </row>
    <row r="30" spans="1:5" ht="15.75" x14ac:dyDescent="0.25">
      <c r="A30" s="139"/>
      <c r="B30" s="140"/>
      <c r="C30" s="140"/>
      <c r="D30" s="141"/>
      <c r="E30" s="137">
        <f>B30*D30</f>
        <v>0</v>
      </c>
    </row>
    <row r="31" spans="1:5" ht="15.75" x14ac:dyDescent="0.25">
      <c r="A31" s="139"/>
      <c r="B31" s="140"/>
      <c r="C31" s="140"/>
      <c r="D31" s="141"/>
      <c r="E31" s="137">
        <f t="shared" ref="E31:E47" si="3">B31*D31</f>
        <v>0</v>
      </c>
    </row>
    <row r="32" spans="1:5" ht="15.75" x14ac:dyDescent="0.25">
      <c r="A32" s="139"/>
      <c r="B32" s="140"/>
      <c r="C32" s="140"/>
      <c r="D32" s="141"/>
      <c r="E32" s="137">
        <f t="shared" si="3"/>
        <v>0</v>
      </c>
    </row>
    <row r="33" spans="1:5" ht="15.75" x14ac:dyDescent="0.25">
      <c r="A33" s="139"/>
      <c r="B33" s="140"/>
      <c r="C33" s="140"/>
      <c r="D33" s="141"/>
      <c r="E33" s="137">
        <f t="shared" si="3"/>
        <v>0</v>
      </c>
    </row>
    <row r="34" spans="1:5" ht="15.75" x14ac:dyDescent="0.25">
      <c r="A34" s="139"/>
      <c r="B34" s="140"/>
      <c r="C34" s="140"/>
      <c r="D34" s="141"/>
      <c r="E34" s="137">
        <f t="shared" si="3"/>
        <v>0</v>
      </c>
    </row>
    <row r="35" spans="1:5" ht="15.75" x14ac:dyDescent="0.25">
      <c r="A35" s="139"/>
      <c r="B35" s="140"/>
      <c r="C35" s="140"/>
      <c r="D35" s="141"/>
      <c r="E35" s="137">
        <f t="shared" si="3"/>
        <v>0</v>
      </c>
    </row>
    <row r="36" spans="1:5" ht="15.75" x14ac:dyDescent="0.25">
      <c r="A36" s="139"/>
      <c r="B36" s="140"/>
      <c r="C36" s="140"/>
      <c r="D36" s="141"/>
      <c r="E36" s="137">
        <f t="shared" si="3"/>
        <v>0</v>
      </c>
    </row>
    <row r="37" spans="1:5" ht="15.75" x14ac:dyDescent="0.25">
      <c r="A37" s="139"/>
      <c r="B37" s="140"/>
      <c r="C37" s="140"/>
      <c r="D37" s="141"/>
      <c r="E37" s="137">
        <f t="shared" si="3"/>
        <v>0</v>
      </c>
    </row>
    <row r="38" spans="1:5" ht="15.75" x14ac:dyDescent="0.25">
      <c r="A38" s="139"/>
      <c r="B38" s="140"/>
      <c r="C38" s="140"/>
      <c r="D38" s="141"/>
      <c r="E38" s="137">
        <f t="shared" si="3"/>
        <v>0</v>
      </c>
    </row>
    <row r="39" spans="1:5" ht="15.75" x14ac:dyDescent="0.25">
      <c r="A39" s="139"/>
      <c r="B39" s="140"/>
      <c r="C39" s="140"/>
      <c r="D39" s="141"/>
      <c r="E39" s="137">
        <f>B39*D39</f>
        <v>0</v>
      </c>
    </row>
    <row r="40" spans="1:5" ht="15.75" x14ac:dyDescent="0.25">
      <c r="A40" s="139"/>
      <c r="B40" s="140"/>
      <c r="C40" s="140"/>
      <c r="D40" s="141"/>
      <c r="E40" s="137">
        <f t="shared" ref="E40:E45" si="4">B40*D40</f>
        <v>0</v>
      </c>
    </row>
    <row r="41" spans="1:5" ht="15.75" x14ac:dyDescent="0.25">
      <c r="A41" s="139"/>
      <c r="B41" s="140"/>
      <c r="C41" s="140"/>
      <c r="D41" s="141"/>
      <c r="E41" s="137">
        <f t="shared" si="4"/>
        <v>0</v>
      </c>
    </row>
    <row r="42" spans="1:5" ht="15.75" x14ac:dyDescent="0.25">
      <c r="A42" s="139"/>
      <c r="B42" s="140"/>
      <c r="C42" s="140"/>
      <c r="D42" s="141"/>
      <c r="E42" s="137">
        <f t="shared" si="4"/>
        <v>0</v>
      </c>
    </row>
    <row r="43" spans="1:5" ht="15.75" x14ac:dyDescent="0.25">
      <c r="A43" s="139"/>
      <c r="B43" s="140"/>
      <c r="C43" s="140"/>
      <c r="D43" s="141"/>
      <c r="E43" s="137">
        <f t="shared" si="4"/>
        <v>0</v>
      </c>
    </row>
    <row r="44" spans="1:5" ht="15.75" x14ac:dyDescent="0.25">
      <c r="A44" s="139"/>
      <c r="B44" s="140"/>
      <c r="C44" s="140"/>
      <c r="D44" s="141"/>
      <c r="E44" s="137">
        <f t="shared" si="4"/>
        <v>0</v>
      </c>
    </row>
    <row r="45" spans="1:5" ht="15.75" x14ac:dyDescent="0.25">
      <c r="A45" s="139"/>
      <c r="B45" s="140"/>
      <c r="C45" s="140"/>
      <c r="D45" s="141"/>
      <c r="E45" s="137">
        <f t="shared" si="4"/>
        <v>0</v>
      </c>
    </row>
    <row r="46" spans="1:5" ht="15.75" x14ac:dyDescent="0.25">
      <c r="A46" s="139"/>
      <c r="B46" s="140"/>
      <c r="C46" s="140"/>
      <c r="D46" s="141"/>
      <c r="E46" s="137">
        <f t="shared" si="3"/>
        <v>0</v>
      </c>
    </row>
    <row r="47" spans="1:5" ht="15.75" x14ac:dyDescent="0.25">
      <c r="A47" s="139"/>
      <c r="B47" s="140"/>
      <c r="C47" s="140"/>
      <c r="D47" s="141"/>
      <c r="E47" s="137">
        <f t="shared" si="3"/>
        <v>0</v>
      </c>
    </row>
    <row r="48" spans="1:5" ht="15.75" x14ac:dyDescent="0.25">
      <c r="A48" s="139"/>
      <c r="B48" s="140"/>
      <c r="C48" s="140"/>
      <c r="D48" s="141"/>
      <c r="E48" s="137">
        <f t="shared" si="1"/>
        <v>0</v>
      </c>
    </row>
    <row r="49" spans="1:7" ht="15.75" x14ac:dyDescent="0.25">
      <c r="A49" s="139"/>
      <c r="B49" s="140"/>
      <c r="C49" s="140"/>
      <c r="D49" s="141"/>
      <c r="E49" s="137">
        <f t="shared" si="1"/>
        <v>0</v>
      </c>
    </row>
    <row r="50" spans="1:7" ht="15.75" x14ac:dyDescent="0.25">
      <c r="A50" s="139"/>
      <c r="B50" s="140"/>
      <c r="C50" s="140"/>
      <c r="D50" s="141"/>
      <c r="E50" s="137">
        <f t="shared" si="1"/>
        <v>0</v>
      </c>
    </row>
    <row r="51" spans="1:7" ht="15.75" x14ac:dyDescent="0.25">
      <c r="A51" s="139"/>
      <c r="B51" s="140"/>
      <c r="C51" s="140"/>
      <c r="D51" s="141"/>
      <c r="E51" s="137">
        <f t="shared" si="1"/>
        <v>0</v>
      </c>
    </row>
    <row r="52" spans="1:7" ht="15.75" x14ac:dyDescent="0.25">
      <c r="A52" s="139"/>
      <c r="B52" s="140"/>
      <c r="C52" s="140"/>
      <c r="D52" s="141"/>
      <c r="E52" s="137">
        <f>B52*D52</f>
        <v>0</v>
      </c>
    </row>
    <row r="53" spans="1:7" ht="15.75" x14ac:dyDescent="0.25">
      <c r="A53" s="139"/>
      <c r="B53" s="140"/>
      <c r="C53" s="140"/>
      <c r="D53" s="141"/>
      <c r="E53" s="129">
        <f t="shared" si="0"/>
        <v>0</v>
      </c>
    </row>
    <row r="54" spans="1:7" ht="15.75" x14ac:dyDescent="0.25">
      <c r="A54" s="139"/>
      <c r="B54" s="140"/>
      <c r="C54" s="140"/>
      <c r="D54" s="141"/>
      <c r="E54" s="108">
        <f t="shared" si="0"/>
        <v>0</v>
      </c>
    </row>
    <row r="55" spans="1:7" ht="15.75" x14ac:dyDescent="0.25">
      <c r="A55" s="139"/>
      <c r="B55" s="140"/>
      <c r="C55" s="140"/>
      <c r="D55" s="141"/>
      <c r="E55" s="108">
        <f t="shared" si="0"/>
        <v>0</v>
      </c>
    </row>
    <row r="56" spans="1:7" ht="15.75" x14ac:dyDescent="0.25">
      <c r="A56" s="139"/>
      <c r="B56" s="140"/>
      <c r="C56" s="140"/>
      <c r="D56" s="141"/>
      <c r="E56" s="108">
        <f t="shared" si="0"/>
        <v>0</v>
      </c>
    </row>
    <row r="57" spans="1:7" ht="15.75" x14ac:dyDescent="0.25">
      <c r="A57" s="139"/>
      <c r="B57" s="140"/>
      <c r="C57" s="140"/>
      <c r="D57" s="141"/>
      <c r="E57" s="108">
        <f t="shared" si="0"/>
        <v>0</v>
      </c>
    </row>
    <row r="58" spans="1:7" ht="15.75" x14ac:dyDescent="0.25">
      <c r="A58" s="139"/>
      <c r="B58" s="140"/>
      <c r="C58" s="140"/>
      <c r="D58" s="141"/>
      <c r="E58" s="108">
        <f t="shared" si="0"/>
        <v>0</v>
      </c>
    </row>
    <row r="59" spans="1:7" ht="15.75" x14ac:dyDescent="0.25">
      <c r="A59" s="139"/>
      <c r="B59" s="140"/>
      <c r="C59" s="140"/>
      <c r="D59" s="141"/>
      <c r="E59" s="108">
        <f t="shared" si="0"/>
        <v>0</v>
      </c>
    </row>
    <row r="60" spans="1:7" ht="15.75" x14ac:dyDescent="0.25">
      <c r="A60" s="139"/>
      <c r="B60" s="140"/>
      <c r="C60" s="140"/>
      <c r="D60" s="141"/>
      <c r="E60" s="108">
        <f t="shared" si="0"/>
        <v>0</v>
      </c>
    </row>
    <row r="61" spans="1:7" ht="15.75" x14ac:dyDescent="0.25">
      <c r="A61" s="115" t="s">
        <v>9</v>
      </c>
      <c r="B61" s="130">
        <v>1</v>
      </c>
      <c r="C61" s="131" t="s">
        <v>3</v>
      </c>
      <c r="D61" s="166">
        <v>0.1</v>
      </c>
      <c r="E61" s="132">
        <f>IF(D61&lt;1,D61*SUM(E11:E60),B61*D61)</f>
        <v>0</v>
      </c>
      <c r="G61" s="133" t="s">
        <v>411</v>
      </c>
    </row>
    <row r="62" spans="1:7" ht="15.75" x14ac:dyDescent="0.25">
      <c r="A62" s="109"/>
      <c r="B62" s="210" t="s">
        <v>404</v>
      </c>
      <c r="C62" s="210"/>
      <c r="D62" s="211">
        <f>SUM(E11:E61)</f>
        <v>0</v>
      </c>
      <c r="E62" s="212"/>
    </row>
    <row r="63" spans="1:7" ht="15.75" x14ac:dyDescent="0.25">
      <c r="A63" s="110"/>
      <c r="B63" s="100"/>
      <c r="C63" s="100"/>
      <c r="D63" s="111"/>
      <c r="E63" s="112"/>
    </row>
    <row r="64" spans="1:7" ht="15.75" x14ac:dyDescent="0.25">
      <c r="A64" s="110"/>
      <c r="B64" s="209" t="s">
        <v>405</v>
      </c>
      <c r="C64" s="209"/>
      <c r="D64" s="167">
        <v>0.2</v>
      </c>
      <c r="E64" s="108">
        <f>D64*D62</f>
        <v>0</v>
      </c>
      <c r="G64" s="133" t="s">
        <v>415</v>
      </c>
    </row>
    <row r="65" spans="1:7" ht="15.75" x14ac:dyDescent="0.25">
      <c r="A65" s="110"/>
      <c r="B65" s="113"/>
      <c r="C65" s="113"/>
      <c r="D65" s="114"/>
      <c r="E65" s="117"/>
    </row>
    <row r="66" spans="1:7" ht="15.75" x14ac:dyDescent="0.25">
      <c r="A66" s="110"/>
      <c r="B66" s="207" t="s">
        <v>406</v>
      </c>
      <c r="C66" s="208"/>
      <c r="D66" s="143">
        <v>2015</v>
      </c>
      <c r="E66" s="118"/>
      <c r="G66" s="133" t="s">
        <v>422</v>
      </c>
    </row>
    <row r="67" spans="1:7" ht="15.75" x14ac:dyDescent="0.25">
      <c r="A67" s="110"/>
      <c r="B67" s="207" t="s">
        <v>407</v>
      </c>
      <c r="C67" s="208"/>
      <c r="D67" s="144">
        <v>2017</v>
      </c>
      <c r="E67" s="123"/>
      <c r="G67" s="133" t="s">
        <v>422</v>
      </c>
    </row>
    <row r="68" spans="1:7" ht="15.75" x14ac:dyDescent="0.25">
      <c r="A68" s="110"/>
      <c r="B68" s="209" t="s">
        <v>408</v>
      </c>
      <c r="C68" s="209"/>
      <c r="D68" s="120">
        <f>D67-D66</f>
        <v>2</v>
      </c>
      <c r="E68" s="119">
        <f>D70-(D62+E64)</f>
        <v>0</v>
      </c>
    </row>
    <row r="69" spans="1:7" ht="15.75" x14ac:dyDescent="0.25">
      <c r="A69" s="110"/>
      <c r="B69" s="113"/>
      <c r="C69" s="113"/>
      <c r="D69" s="121"/>
      <c r="E69" s="122"/>
    </row>
    <row r="70" spans="1:7" ht="13.5" customHeight="1" x14ac:dyDescent="0.25">
      <c r="A70" s="102"/>
      <c r="B70" s="216" t="s">
        <v>402</v>
      </c>
      <c r="C70" s="216"/>
      <c r="D70" s="213">
        <f>FV(4.5%,D68,0,-1*(D62+E64),0)</f>
        <v>0</v>
      </c>
      <c r="E70" s="213"/>
    </row>
    <row r="71" spans="1:7" ht="15.75" customHeight="1" x14ac:dyDescent="0.2">
      <c r="A71" s="101"/>
      <c r="B71" s="9"/>
      <c r="C71" s="9"/>
      <c r="D71" s="9"/>
      <c r="E71" s="103"/>
    </row>
    <row r="72" spans="1:7" ht="15.75" x14ac:dyDescent="0.25">
      <c r="A72" s="105" t="s">
        <v>410</v>
      </c>
      <c r="B72" s="93"/>
      <c r="C72" s="93"/>
      <c r="D72" s="93"/>
      <c r="E72" s="94"/>
    </row>
    <row r="73" spans="1:7" ht="15.75" x14ac:dyDescent="0.25">
      <c r="A73" s="104" t="s">
        <v>394</v>
      </c>
      <c r="B73" s="104" t="s">
        <v>395</v>
      </c>
      <c r="C73" s="104" t="s">
        <v>2</v>
      </c>
      <c r="D73" s="104" t="s">
        <v>398</v>
      </c>
      <c r="E73" s="104" t="s">
        <v>399</v>
      </c>
    </row>
    <row r="74" spans="1:7" ht="15.75" x14ac:dyDescent="0.25">
      <c r="A74" s="139"/>
      <c r="B74" s="140"/>
      <c r="C74" s="140"/>
      <c r="D74" s="141"/>
      <c r="E74" s="108">
        <f>B74*D74</f>
        <v>0</v>
      </c>
      <c r="G74" s="90" t="s">
        <v>419</v>
      </c>
    </row>
    <row r="75" spans="1:7" ht="15.75" x14ac:dyDescent="0.25">
      <c r="A75" s="139"/>
      <c r="B75" s="140"/>
      <c r="C75" s="140"/>
      <c r="D75" s="141"/>
      <c r="E75" s="108">
        <f t="shared" ref="E75:E123" si="5">B75*D75</f>
        <v>0</v>
      </c>
    </row>
    <row r="76" spans="1:7" ht="15.75" x14ac:dyDescent="0.25">
      <c r="A76" s="139"/>
      <c r="B76" s="140"/>
      <c r="C76" s="140"/>
      <c r="D76" s="141"/>
      <c r="E76" s="129">
        <f t="shared" si="5"/>
        <v>0</v>
      </c>
    </row>
    <row r="77" spans="1:7" ht="15.75" x14ac:dyDescent="0.25">
      <c r="A77" s="139"/>
      <c r="B77" s="140"/>
      <c r="C77" s="140"/>
      <c r="D77" s="141"/>
      <c r="E77" s="129">
        <f t="shared" si="5"/>
        <v>0</v>
      </c>
    </row>
    <row r="78" spans="1:7" ht="15.75" x14ac:dyDescent="0.25">
      <c r="A78" s="139"/>
      <c r="B78" s="140"/>
      <c r="C78" s="140"/>
      <c r="D78" s="141"/>
      <c r="E78" s="129">
        <f t="shared" si="5"/>
        <v>0</v>
      </c>
    </row>
    <row r="79" spans="1:7" ht="15.75" x14ac:dyDescent="0.25">
      <c r="A79" s="139"/>
      <c r="B79" s="140"/>
      <c r="C79" s="140"/>
      <c r="D79" s="141"/>
      <c r="E79" s="129">
        <f t="shared" si="5"/>
        <v>0</v>
      </c>
    </row>
    <row r="80" spans="1:7" ht="15.75" x14ac:dyDescent="0.25">
      <c r="A80" s="139"/>
      <c r="B80" s="140"/>
      <c r="C80" s="140"/>
      <c r="D80" s="141"/>
      <c r="E80" s="129">
        <f t="shared" si="5"/>
        <v>0</v>
      </c>
    </row>
    <row r="81" spans="1:5" ht="15.75" x14ac:dyDescent="0.25">
      <c r="A81" s="139"/>
      <c r="B81" s="140"/>
      <c r="C81" s="140"/>
      <c r="D81" s="141"/>
      <c r="E81" s="129">
        <f t="shared" si="5"/>
        <v>0</v>
      </c>
    </row>
    <row r="82" spans="1:5" ht="15.75" x14ac:dyDescent="0.25">
      <c r="A82" s="139"/>
      <c r="B82" s="140"/>
      <c r="C82" s="140"/>
      <c r="D82" s="141"/>
      <c r="E82" s="129">
        <f t="shared" si="5"/>
        <v>0</v>
      </c>
    </row>
    <row r="83" spans="1:5" ht="15.75" x14ac:dyDescent="0.25">
      <c r="A83" s="139"/>
      <c r="B83" s="140"/>
      <c r="C83" s="140"/>
      <c r="D83" s="141"/>
      <c r="E83" s="129">
        <f t="shared" si="5"/>
        <v>0</v>
      </c>
    </row>
    <row r="84" spans="1:5" ht="15.75" x14ac:dyDescent="0.25">
      <c r="A84" s="139"/>
      <c r="B84" s="140"/>
      <c r="C84" s="140"/>
      <c r="D84" s="141"/>
      <c r="E84" s="129">
        <f t="shared" si="5"/>
        <v>0</v>
      </c>
    </row>
    <row r="85" spans="1:5" ht="15.75" x14ac:dyDescent="0.25">
      <c r="A85" s="139"/>
      <c r="B85" s="140"/>
      <c r="C85" s="140"/>
      <c r="D85" s="141"/>
      <c r="E85" s="108">
        <f t="shared" si="5"/>
        <v>0</v>
      </c>
    </row>
    <row r="86" spans="1:5" ht="15.75" x14ac:dyDescent="0.25">
      <c r="A86" s="139"/>
      <c r="B86" s="140"/>
      <c r="C86" s="140"/>
      <c r="D86" s="141"/>
      <c r="E86" s="108">
        <f t="shared" si="5"/>
        <v>0</v>
      </c>
    </row>
    <row r="87" spans="1:5" ht="15.75" x14ac:dyDescent="0.25">
      <c r="A87" s="139"/>
      <c r="B87" s="140"/>
      <c r="C87" s="140"/>
      <c r="D87" s="141"/>
      <c r="E87" s="108">
        <f t="shared" si="5"/>
        <v>0</v>
      </c>
    </row>
    <row r="88" spans="1:5" ht="15.75" x14ac:dyDescent="0.25">
      <c r="A88" s="139"/>
      <c r="B88" s="140"/>
      <c r="C88" s="140"/>
      <c r="D88" s="141"/>
      <c r="E88" s="137">
        <f t="shared" si="5"/>
        <v>0</v>
      </c>
    </row>
    <row r="89" spans="1:5" ht="15.75" x14ac:dyDescent="0.25">
      <c r="A89" s="139"/>
      <c r="B89" s="140"/>
      <c r="C89" s="140"/>
      <c r="D89" s="141"/>
      <c r="E89" s="137">
        <f t="shared" si="5"/>
        <v>0</v>
      </c>
    </row>
    <row r="90" spans="1:5" ht="15.75" x14ac:dyDescent="0.25">
      <c r="A90" s="139"/>
      <c r="B90" s="140"/>
      <c r="C90" s="140"/>
      <c r="D90" s="141"/>
      <c r="E90" s="137">
        <f t="shared" si="5"/>
        <v>0</v>
      </c>
    </row>
    <row r="91" spans="1:5" ht="15.75" x14ac:dyDescent="0.25">
      <c r="A91" s="139"/>
      <c r="B91" s="140"/>
      <c r="C91" s="140"/>
      <c r="D91" s="141"/>
      <c r="E91" s="137">
        <f t="shared" si="5"/>
        <v>0</v>
      </c>
    </row>
    <row r="92" spans="1:5" ht="15.75" x14ac:dyDescent="0.25">
      <c r="A92" s="139"/>
      <c r="B92" s="140"/>
      <c r="C92" s="140"/>
      <c r="D92" s="141"/>
      <c r="E92" s="137">
        <f t="shared" si="5"/>
        <v>0</v>
      </c>
    </row>
    <row r="93" spans="1:5" ht="15.75" x14ac:dyDescent="0.25">
      <c r="A93" s="139"/>
      <c r="B93" s="140"/>
      <c r="C93" s="140"/>
      <c r="D93" s="141"/>
      <c r="E93" s="137">
        <f t="shared" si="5"/>
        <v>0</v>
      </c>
    </row>
    <row r="94" spans="1:5" ht="15.75" x14ac:dyDescent="0.25">
      <c r="A94" s="139"/>
      <c r="B94" s="140"/>
      <c r="C94" s="140"/>
      <c r="D94" s="141"/>
      <c r="E94" s="137">
        <f t="shared" si="5"/>
        <v>0</v>
      </c>
    </row>
    <row r="95" spans="1:5" ht="15.75" x14ac:dyDescent="0.25">
      <c r="A95" s="139"/>
      <c r="B95" s="140"/>
      <c r="C95" s="140"/>
      <c r="D95" s="141"/>
      <c r="E95" s="137">
        <f t="shared" ref="E95:E100" si="6">B95*D95</f>
        <v>0</v>
      </c>
    </row>
    <row r="96" spans="1:5" ht="15.75" x14ac:dyDescent="0.25">
      <c r="A96" s="139"/>
      <c r="B96" s="140"/>
      <c r="C96" s="140"/>
      <c r="D96" s="141"/>
      <c r="E96" s="137">
        <f t="shared" si="6"/>
        <v>0</v>
      </c>
    </row>
    <row r="97" spans="1:5" ht="15.75" x14ac:dyDescent="0.25">
      <c r="A97" s="139"/>
      <c r="B97" s="140"/>
      <c r="C97" s="140"/>
      <c r="D97" s="141"/>
      <c r="E97" s="137">
        <f t="shared" si="6"/>
        <v>0</v>
      </c>
    </row>
    <row r="98" spans="1:5" ht="15.75" x14ac:dyDescent="0.25">
      <c r="A98" s="139"/>
      <c r="B98" s="140"/>
      <c r="C98" s="140"/>
      <c r="D98" s="141"/>
      <c r="E98" s="137">
        <f t="shared" si="6"/>
        <v>0</v>
      </c>
    </row>
    <row r="99" spans="1:5" ht="15.75" x14ac:dyDescent="0.25">
      <c r="A99" s="139"/>
      <c r="B99" s="140"/>
      <c r="C99" s="140"/>
      <c r="D99" s="141"/>
      <c r="E99" s="137">
        <f t="shared" si="6"/>
        <v>0</v>
      </c>
    </row>
    <row r="100" spans="1:5" ht="15.75" x14ac:dyDescent="0.25">
      <c r="A100" s="139"/>
      <c r="B100" s="140"/>
      <c r="C100" s="140"/>
      <c r="D100" s="141"/>
      <c r="E100" s="137">
        <f t="shared" si="6"/>
        <v>0</v>
      </c>
    </row>
    <row r="101" spans="1:5" ht="15.75" x14ac:dyDescent="0.25">
      <c r="A101" s="139"/>
      <c r="B101" s="140"/>
      <c r="C101" s="140"/>
      <c r="D101" s="141"/>
      <c r="E101" s="137">
        <f t="shared" ref="E101:E116" si="7">B101*D101</f>
        <v>0</v>
      </c>
    </row>
    <row r="102" spans="1:5" ht="15.75" x14ac:dyDescent="0.25">
      <c r="A102" s="139"/>
      <c r="B102" s="140"/>
      <c r="C102" s="140"/>
      <c r="D102" s="141"/>
      <c r="E102" s="137">
        <f t="shared" si="7"/>
        <v>0</v>
      </c>
    </row>
    <row r="103" spans="1:5" ht="15.75" x14ac:dyDescent="0.25">
      <c r="A103" s="139"/>
      <c r="B103" s="140"/>
      <c r="C103" s="140"/>
      <c r="D103" s="141"/>
      <c r="E103" s="137">
        <f t="shared" si="7"/>
        <v>0</v>
      </c>
    </row>
    <row r="104" spans="1:5" ht="15.75" x14ac:dyDescent="0.25">
      <c r="A104" s="139"/>
      <c r="B104" s="140"/>
      <c r="C104" s="140"/>
      <c r="D104" s="141"/>
      <c r="E104" s="137">
        <f t="shared" si="7"/>
        <v>0</v>
      </c>
    </row>
    <row r="105" spans="1:5" ht="15.75" x14ac:dyDescent="0.25">
      <c r="A105" s="139"/>
      <c r="B105" s="140"/>
      <c r="C105" s="140"/>
      <c r="D105" s="141"/>
      <c r="E105" s="137">
        <f t="shared" ref="E105:E113" si="8">B105*D105</f>
        <v>0</v>
      </c>
    </row>
    <row r="106" spans="1:5" ht="15.75" x14ac:dyDescent="0.25">
      <c r="A106" s="139"/>
      <c r="B106" s="140"/>
      <c r="C106" s="140"/>
      <c r="D106" s="141"/>
      <c r="E106" s="137">
        <f t="shared" si="8"/>
        <v>0</v>
      </c>
    </row>
    <row r="107" spans="1:5" ht="15.75" x14ac:dyDescent="0.25">
      <c r="A107" s="139"/>
      <c r="B107" s="140"/>
      <c r="C107" s="140"/>
      <c r="D107" s="141"/>
      <c r="E107" s="137">
        <f t="shared" si="8"/>
        <v>0</v>
      </c>
    </row>
    <row r="108" spans="1:5" ht="15.75" x14ac:dyDescent="0.25">
      <c r="A108" s="139"/>
      <c r="B108" s="140"/>
      <c r="C108" s="140"/>
      <c r="D108" s="141"/>
      <c r="E108" s="137">
        <f t="shared" si="8"/>
        <v>0</v>
      </c>
    </row>
    <row r="109" spans="1:5" ht="15.75" x14ac:dyDescent="0.25">
      <c r="A109" s="139"/>
      <c r="B109" s="140"/>
      <c r="C109" s="140"/>
      <c r="D109" s="141"/>
      <c r="E109" s="137">
        <f t="shared" si="8"/>
        <v>0</v>
      </c>
    </row>
    <row r="110" spans="1:5" ht="15.75" x14ac:dyDescent="0.25">
      <c r="A110" s="139"/>
      <c r="B110" s="140"/>
      <c r="C110" s="140"/>
      <c r="D110" s="141"/>
      <c r="E110" s="137">
        <f t="shared" si="8"/>
        <v>0</v>
      </c>
    </row>
    <row r="111" spans="1:5" ht="15.75" x14ac:dyDescent="0.25">
      <c r="A111" s="139"/>
      <c r="B111" s="140"/>
      <c r="C111" s="140"/>
      <c r="D111" s="141"/>
      <c r="E111" s="137">
        <f t="shared" si="8"/>
        <v>0</v>
      </c>
    </row>
    <row r="112" spans="1:5" ht="15.75" x14ac:dyDescent="0.25">
      <c r="A112" s="139"/>
      <c r="B112" s="140"/>
      <c r="C112" s="140"/>
      <c r="D112" s="141"/>
      <c r="E112" s="137">
        <f t="shared" si="8"/>
        <v>0</v>
      </c>
    </row>
    <row r="113" spans="1:7" ht="15.75" x14ac:dyDescent="0.25">
      <c r="A113" s="139"/>
      <c r="B113" s="140"/>
      <c r="C113" s="140"/>
      <c r="D113" s="141"/>
      <c r="E113" s="137">
        <f t="shared" si="8"/>
        <v>0</v>
      </c>
    </row>
    <row r="114" spans="1:7" ht="15.75" x14ac:dyDescent="0.25">
      <c r="A114" s="139"/>
      <c r="B114" s="140"/>
      <c r="C114" s="140"/>
      <c r="D114" s="141"/>
      <c r="E114" s="137">
        <f t="shared" si="7"/>
        <v>0</v>
      </c>
    </row>
    <row r="115" spans="1:7" ht="15.75" x14ac:dyDescent="0.25">
      <c r="A115" s="139"/>
      <c r="B115" s="140"/>
      <c r="C115" s="140"/>
      <c r="D115" s="141"/>
      <c r="E115" s="137">
        <f t="shared" si="7"/>
        <v>0</v>
      </c>
    </row>
    <row r="116" spans="1:7" ht="15.75" x14ac:dyDescent="0.25">
      <c r="A116" s="139"/>
      <c r="B116" s="140"/>
      <c r="C116" s="140"/>
      <c r="D116" s="141"/>
      <c r="E116" s="137">
        <f t="shared" si="7"/>
        <v>0</v>
      </c>
    </row>
    <row r="117" spans="1:7" ht="15.75" x14ac:dyDescent="0.25">
      <c r="A117" s="139"/>
      <c r="B117" s="140"/>
      <c r="C117" s="140"/>
      <c r="D117" s="141"/>
      <c r="E117" s="108">
        <f t="shared" si="5"/>
        <v>0</v>
      </c>
    </row>
    <row r="118" spans="1:7" ht="15.75" x14ac:dyDescent="0.25">
      <c r="A118" s="139"/>
      <c r="B118" s="140"/>
      <c r="C118" s="140"/>
      <c r="D118" s="141"/>
      <c r="E118" s="108">
        <f t="shared" si="5"/>
        <v>0</v>
      </c>
    </row>
    <row r="119" spans="1:7" ht="15.75" x14ac:dyDescent="0.25">
      <c r="A119" s="139"/>
      <c r="B119" s="140"/>
      <c r="C119" s="140"/>
      <c r="D119" s="141"/>
      <c r="E119" s="108">
        <f t="shared" si="5"/>
        <v>0</v>
      </c>
    </row>
    <row r="120" spans="1:7" ht="15.75" x14ac:dyDescent="0.25">
      <c r="A120" s="139"/>
      <c r="B120" s="140"/>
      <c r="C120" s="140"/>
      <c r="D120" s="141"/>
      <c r="E120" s="108">
        <f t="shared" si="5"/>
        <v>0</v>
      </c>
    </row>
    <row r="121" spans="1:7" ht="15.75" x14ac:dyDescent="0.25">
      <c r="A121" s="139"/>
      <c r="B121" s="140"/>
      <c r="C121" s="140"/>
      <c r="D121" s="141"/>
      <c r="E121" s="108">
        <f t="shared" si="5"/>
        <v>0</v>
      </c>
    </row>
    <row r="122" spans="1:7" ht="15.75" x14ac:dyDescent="0.25">
      <c r="A122" s="139"/>
      <c r="B122" s="140"/>
      <c r="C122" s="140"/>
      <c r="D122" s="141"/>
      <c r="E122" s="108">
        <f t="shared" si="5"/>
        <v>0</v>
      </c>
    </row>
    <row r="123" spans="1:7" ht="15.75" x14ac:dyDescent="0.25">
      <c r="A123" s="139"/>
      <c r="B123" s="140"/>
      <c r="C123" s="140"/>
      <c r="D123" s="141"/>
      <c r="E123" s="108">
        <f t="shared" si="5"/>
        <v>0</v>
      </c>
    </row>
    <row r="124" spans="1:7" ht="15.75" x14ac:dyDescent="0.25">
      <c r="A124" s="91" t="s">
        <v>412</v>
      </c>
      <c r="B124" s="134">
        <v>1</v>
      </c>
      <c r="C124" s="92" t="s">
        <v>3</v>
      </c>
      <c r="D124" s="145">
        <v>10000</v>
      </c>
      <c r="E124" s="116">
        <f>IF(D124&lt;1,D124*SUM(E74:E123),B124*D124)</f>
        <v>10000</v>
      </c>
      <c r="G124" s="133" t="s">
        <v>411</v>
      </c>
    </row>
    <row r="125" spans="1:7" ht="15.75" x14ac:dyDescent="0.25">
      <c r="A125" s="91" t="s">
        <v>413</v>
      </c>
      <c r="B125" s="134">
        <v>1</v>
      </c>
      <c r="C125" s="92" t="s">
        <v>3</v>
      </c>
      <c r="D125" s="165">
        <v>0.1</v>
      </c>
      <c r="E125" s="116">
        <f>IF(D125&lt;1,D125*SUM(E74:E123),B125*D125)</f>
        <v>0</v>
      </c>
      <c r="G125" s="133" t="s">
        <v>411</v>
      </c>
    </row>
    <row r="126" spans="1:7" ht="15.75" x14ac:dyDescent="0.25">
      <c r="A126" s="99"/>
      <c r="B126" s="217" t="s">
        <v>404</v>
      </c>
      <c r="C126" s="218"/>
      <c r="D126" s="214">
        <f>SUM(E74:E125)</f>
        <v>10000</v>
      </c>
      <c r="E126" s="215"/>
    </row>
    <row r="127" spans="1:7" ht="15.75" x14ac:dyDescent="0.25">
      <c r="A127" s="102"/>
      <c r="B127" s="124"/>
      <c r="C127" s="124"/>
      <c r="D127" s="125"/>
      <c r="E127" s="126"/>
    </row>
    <row r="128" spans="1:7" ht="15.75" x14ac:dyDescent="0.25">
      <c r="A128" s="102"/>
      <c r="B128" s="209" t="s">
        <v>405</v>
      </c>
      <c r="C128" s="209"/>
      <c r="D128" s="142">
        <v>0.2</v>
      </c>
      <c r="E128" s="108">
        <f>D128*D126</f>
        <v>2000</v>
      </c>
      <c r="G128" s="133" t="s">
        <v>415</v>
      </c>
    </row>
    <row r="129" spans="1:9" ht="15.75" x14ac:dyDescent="0.25">
      <c r="A129" s="102"/>
      <c r="B129" s="113"/>
      <c r="C129" s="113"/>
      <c r="D129" s="114"/>
      <c r="E129" s="117"/>
    </row>
    <row r="130" spans="1:9" ht="15.75" x14ac:dyDescent="0.25">
      <c r="A130" s="102"/>
      <c r="B130" s="209" t="s">
        <v>408</v>
      </c>
      <c r="C130" s="209"/>
      <c r="D130" s="120">
        <f>D68</f>
        <v>2</v>
      </c>
      <c r="E130" s="119">
        <f>D132-(D126+E128)</f>
        <v>1104.2999999999975</v>
      </c>
      <c r="G130" s="133"/>
    </row>
    <row r="131" spans="1:9" ht="15.75" x14ac:dyDescent="0.25">
      <c r="A131" s="102"/>
      <c r="B131" s="113"/>
      <c r="C131" s="113"/>
      <c r="D131" s="121"/>
      <c r="E131" s="122"/>
    </row>
    <row r="132" spans="1:9" ht="15.75" x14ac:dyDescent="0.25">
      <c r="A132" s="102"/>
      <c r="B132" s="216" t="s">
        <v>403</v>
      </c>
      <c r="C132" s="216"/>
      <c r="D132" s="213">
        <f>FV(4.5%,D130,0,-1*(D126+E128),0)</f>
        <v>13104.299999999997</v>
      </c>
      <c r="E132" s="213"/>
    </row>
    <row r="133" spans="1:9" ht="16.5" thickBot="1" x14ac:dyDescent="0.3">
      <c r="A133" s="102"/>
      <c r="B133" s="100"/>
      <c r="C133" s="100"/>
      <c r="D133" s="106"/>
      <c r="E133" s="107"/>
    </row>
    <row r="134" spans="1:9" ht="16.5" thickBot="1" x14ac:dyDescent="0.3">
      <c r="A134" s="128"/>
      <c r="B134" s="203" t="s">
        <v>397</v>
      </c>
      <c r="C134" s="204"/>
      <c r="D134" s="205">
        <f>D70+D132</f>
        <v>13104.299999999997</v>
      </c>
      <c r="E134" s="206"/>
    </row>
    <row r="135" spans="1:9" x14ac:dyDescent="0.2">
      <c r="A135" s="90"/>
    </row>
    <row r="144" spans="1:9" x14ac:dyDescent="0.2">
      <c r="I144" s="127"/>
    </row>
  </sheetData>
  <mergeCells count="16">
    <mergeCell ref="B134:C134"/>
    <mergeCell ref="D134:E134"/>
    <mergeCell ref="B67:C67"/>
    <mergeCell ref="B68:C68"/>
    <mergeCell ref="B62:C62"/>
    <mergeCell ref="D62:E62"/>
    <mergeCell ref="B64:C64"/>
    <mergeCell ref="B66:C66"/>
    <mergeCell ref="D70:E70"/>
    <mergeCell ref="D126:E126"/>
    <mergeCell ref="B70:C70"/>
    <mergeCell ref="B126:C126"/>
    <mergeCell ref="B130:C130"/>
    <mergeCell ref="B132:C132"/>
    <mergeCell ref="D132:E132"/>
    <mergeCell ref="B128:C128"/>
  </mergeCells>
  <conditionalFormatting sqref="D61 D124:D125">
    <cfRule type="cellIs" dxfId="8" priority="3" operator="between">
      <formula>0</formula>
      <formula>1</formula>
    </cfRule>
  </conditionalFormatting>
  <conditionalFormatting sqref="D61 D124:D125">
    <cfRule type="cellIs" dxfId="7" priority="2" operator="greaterThan">
      <formula>1</formula>
    </cfRule>
  </conditionalFormatting>
  <conditionalFormatting sqref="D64 D128">
    <cfRule type="cellIs" dxfId="6" priority="1" operator="between">
      <formula>0</formula>
      <formula>1</formula>
    </cfRule>
  </conditionalFormatting>
  <pageMargins left="0.7" right="0.7" top="0.75" bottom="0.75" header="0.3" footer="0.3"/>
  <pageSetup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I136"/>
  <sheetViews>
    <sheetView showGridLines="0" showZeros="0" workbookViewId="0">
      <selection activeCell="A9" sqref="A9:E126"/>
    </sheetView>
  </sheetViews>
  <sheetFormatPr defaultRowHeight="12.75" x14ac:dyDescent="0.2"/>
  <cols>
    <col min="1" max="1" width="40.5703125" style="41" customWidth="1"/>
    <col min="2" max="2" width="10.140625" style="41" bestFit="1" customWidth="1"/>
    <col min="3" max="3" width="9.140625" style="41"/>
    <col min="4" max="4" width="12.85546875" style="41" customWidth="1"/>
    <col min="5" max="5" width="14" style="41" customWidth="1"/>
    <col min="6" max="6" width="2.85546875" style="41" customWidth="1"/>
    <col min="7" max="16384" width="9.140625" style="41"/>
  </cols>
  <sheetData>
    <row r="1" spans="1:7" x14ac:dyDescent="0.2">
      <c r="A1" s="95" t="str">
        <f>'Create Estimate'!A1</f>
        <v>INSTRUCTIONS FOR USE:</v>
      </c>
    </row>
    <row r="2" spans="1:7" x14ac:dyDescent="0.2">
      <c r="A2" s="90" t="str">
        <f>'Create Estimate'!A2</f>
        <v>1)  Save a unique copy for your project.  This is a public copy.</v>
      </c>
    </row>
    <row r="3" spans="1:7" x14ac:dyDescent="0.2">
      <c r="A3" s="90" t="str">
        <f>'Create Estimate'!A3</f>
        <v>2)  Separate costs into bridge and roadway items, adding or deleting rows as necessary.</v>
      </c>
    </row>
    <row r="4" spans="1:7" x14ac:dyDescent="0.2">
      <c r="A4" s="90" t="str">
        <f>'Create Estimate'!A4</f>
        <v>3)  Enter the current FY for the concept and the future letting FY.</v>
      </c>
    </row>
    <row r="5" spans="1:7" x14ac:dyDescent="0.2">
      <c r="A5" s="90" t="str">
        <f>'Create Estimate'!A5</f>
        <v>4)  Amounts, percentages, subtotals, and project total are calculated for you.</v>
      </c>
    </row>
    <row r="6" spans="1:7" x14ac:dyDescent="0.2">
      <c r="A6" s="90" t="str">
        <f>'Create Estimate'!A6</f>
        <v>5)  Copy the area inside of the yellow outline from "Estimate for Copying" tab and paste into the concept document.</v>
      </c>
    </row>
    <row r="8" spans="1:7" ht="13.5" thickBot="1" x14ac:dyDescent="0.25">
      <c r="A8" s="98"/>
      <c r="B8" s="97"/>
      <c r="C8" s="97"/>
      <c r="D8" s="97"/>
      <c r="E8" s="97"/>
      <c r="F8" s="97"/>
    </row>
    <row r="9" spans="1:7" ht="15.75" x14ac:dyDescent="0.25">
      <c r="A9" s="146" t="s">
        <v>409</v>
      </c>
      <c r="B9" s="147"/>
      <c r="C9" s="147"/>
      <c r="D9" s="147"/>
      <c r="E9" s="148"/>
      <c r="F9" s="97"/>
    </row>
    <row r="10" spans="1:7" ht="15.75" x14ac:dyDescent="0.25">
      <c r="A10" s="149" t="s">
        <v>394</v>
      </c>
      <c r="B10" s="104" t="s">
        <v>395</v>
      </c>
      <c r="C10" s="104" t="s">
        <v>2</v>
      </c>
      <c r="D10" s="104" t="s">
        <v>398</v>
      </c>
      <c r="E10" s="150" t="s">
        <v>399</v>
      </c>
      <c r="F10" s="97"/>
    </row>
    <row r="11" spans="1:7" ht="15.75" x14ac:dyDescent="0.25">
      <c r="A11" s="151">
        <f>'Create Estimate'!A11</f>
        <v>0</v>
      </c>
      <c r="B11" s="171">
        <f>'Create Estimate'!B11</f>
        <v>0</v>
      </c>
      <c r="C11" s="171">
        <f>'Create Estimate'!C11</f>
        <v>0</v>
      </c>
      <c r="D11" s="132">
        <f>'Create Estimate'!D11</f>
        <v>0</v>
      </c>
      <c r="E11" s="152">
        <f>'Create Estimate'!E11</f>
        <v>0</v>
      </c>
      <c r="F11" s="97"/>
      <c r="G11" s="90" t="s">
        <v>420</v>
      </c>
    </row>
    <row r="12" spans="1:7" ht="15.75" x14ac:dyDescent="0.25">
      <c r="A12" s="151">
        <f>'Create Estimate'!A12</f>
        <v>0</v>
      </c>
      <c r="B12" s="171">
        <f>'Create Estimate'!B12</f>
        <v>0</v>
      </c>
      <c r="C12" s="171">
        <f>'Create Estimate'!C12</f>
        <v>0</v>
      </c>
      <c r="D12" s="132">
        <f>'Create Estimate'!D12</f>
        <v>0</v>
      </c>
      <c r="E12" s="152">
        <f>'Create Estimate'!E12</f>
        <v>0</v>
      </c>
      <c r="F12" s="97"/>
    </row>
    <row r="13" spans="1:7" ht="15.75" x14ac:dyDescent="0.25">
      <c r="A13" s="151">
        <f>'Create Estimate'!A13</f>
        <v>0</v>
      </c>
      <c r="B13" s="171">
        <f>'Create Estimate'!B13</f>
        <v>0</v>
      </c>
      <c r="C13" s="171">
        <f>'Create Estimate'!C13</f>
        <v>0</v>
      </c>
      <c r="D13" s="132">
        <f>'Create Estimate'!D13</f>
        <v>0</v>
      </c>
      <c r="E13" s="152">
        <f>'Create Estimate'!E13</f>
        <v>0</v>
      </c>
      <c r="F13" s="97"/>
    </row>
    <row r="14" spans="1:7" ht="15.75" x14ac:dyDescent="0.25">
      <c r="A14" s="151">
        <f>'Create Estimate'!A14</f>
        <v>0</v>
      </c>
      <c r="B14" s="171">
        <f>'Create Estimate'!B14</f>
        <v>0</v>
      </c>
      <c r="C14" s="171">
        <f>'Create Estimate'!C14</f>
        <v>0</v>
      </c>
      <c r="D14" s="132">
        <f>'Create Estimate'!D14</f>
        <v>0</v>
      </c>
      <c r="E14" s="152">
        <f>'Create Estimate'!E14</f>
        <v>0</v>
      </c>
      <c r="F14" s="97"/>
    </row>
    <row r="15" spans="1:7" ht="15.75" x14ac:dyDescent="0.25">
      <c r="A15" s="151">
        <f>'Create Estimate'!A15</f>
        <v>0</v>
      </c>
      <c r="B15" s="171">
        <f>'Create Estimate'!B15</f>
        <v>0</v>
      </c>
      <c r="C15" s="171">
        <f>'Create Estimate'!C15</f>
        <v>0</v>
      </c>
      <c r="D15" s="132">
        <f>'Create Estimate'!D15</f>
        <v>0</v>
      </c>
      <c r="E15" s="152">
        <f>'Create Estimate'!E15</f>
        <v>0</v>
      </c>
      <c r="F15" s="97"/>
    </row>
    <row r="16" spans="1:7" ht="15.75" x14ac:dyDescent="0.25">
      <c r="A16" s="151">
        <f>'Create Estimate'!A16</f>
        <v>0</v>
      </c>
      <c r="B16" s="171">
        <f>'Create Estimate'!B16</f>
        <v>0</v>
      </c>
      <c r="C16" s="171">
        <f>'Create Estimate'!C16</f>
        <v>0</v>
      </c>
      <c r="D16" s="132">
        <f>'Create Estimate'!D16</f>
        <v>0</v>
      </c>
      <c r="E16" s="152">
        <f>'Create Estimate'!E16</f>
        <v>0</v>
      </c>
      <c r="F16" s="97"/>
    </row>
    <row r="17" spans="1:7" ht="15.75" x14ac:dyDescent="0.25">
      <c r="A17" s="151">
        <f>'Create Estimate'!A17</f>
        <v>0</v>
      </c>
      <c r="B17" s="171">
        <f>'Create Estimate'!B17</f>
        <v>0</v>
      </c>
      <c r="C17" s="171">
        <f>'Create Estimate'!C17</f>
        <v>0</v>
      </c>
      <c r="D17" s="132">
        <f>'Create Estimate'!D17</f>
        <v>0</v>
      </c>
      <c r="E17" s="152">
        <f>'Create Estimate'!E17</f>
        <v>0</v>
      </c>
      <c r="F17" s="97"/>
    </row>
    <row r="18" spans="1:7" ht="15.75" x14ac:dyDescent="0.25">
      <c r="A18" s="151">
        <f>'Create Estimate'!A18</f>
        <v>0</v>
      </c>
      <c r="B18" s="171">
        <f>'Create Estimate'!B18</f>
        <v>0</v>
      </c>
      <c r="C18" s="171">
        <f>'Create Estimate'!C18</f>
        <v>0</v>
      </c>
      <c r="D18" s="132">
        <f>'Create Estimate'!D18</f>
        <v>0</v>
      </c>
      <c r="E18" s="152">
        <f>'Create Estimate'!E18</f>
        <v>0</v>
      </c>
      <c r="F18" s="97"/>
    </row>
    <row r="19" spans="1:7" ht="15.75" x14ac:dyDescent="0.25">
      <c r="A19" s="151">
        <f>'Create Estimate'!A19</f>
        <v>0</v>
      </c>
      <c r="B19" s="171">
        <f>'Create Estimate'!B19</f>
        <v>0</v>
      </c>
      <c r="C19" s="171">
        <f>'Create Estimate'!C19</f>
        <v>0</v>
      </c>
      <c r="D19" s="132">
        <f>'Create Estimate'!D19</f>
        <v>0</v>
      </c>
      <c r="E19" s="152">
        <f>'Create Estimate'!E19</f>
        <v>0</v>
      </c>
      <c r="F19" s="97"/>
    </row>
    <row r="20" spans="1:7" ht="15.75" x14ac:dyDescent="0.25">
      <c r="A20" s="151">
        <f>'Create Estimate'!A20</f>
        <v>0</v>
      </c>
      <c r="B20" s="171">
        <f>'Create Estimate'!B20</f>
        <v>0</v>
      </c>
      <c r="C20" s="171">
        <f>'Create Estimate'!C20</f>
        <v>0</v>
      </c>
      <c r="D20" s="132">
        <f>'Create Estimate'!D20</f>
        <v>0</v>
      </c>
      <c r="E20" s="152">
        <f>'Create Estimate'!E20</f>
        <v>0</v>
      </c>
      <c r="F20" s="97"/>
      <c r="G20" s="90" t="s">
        <v>414</v>
      </c>
    </row>
    <row r="21" spans="1:7" ht="15.75" x14ac:dyDescent="0.25">
      <c r="A21" s="151">
        <f>'Create Estimate'!A21</f>
        <v>0</v>
      </c>
      <c r="B21" s="171">
        <f>'Create Estimate'!B21</f>
        <v>0</v>
      </c>
      <c r="C21" s="171">
        <f>'Create Estimate'!C21</f>
        <v>0</v>
      </c>
      <c r="D21" s="132">
        <f>'Create Estimate'!D21</f>
        <v>0</v>
      </c>
      <c r="E21" s="152">
        <f>'Create Estimate'!E21</f>
        <v>0</v>
      </c>
      <c r="F21" s="97"/>
    </row>
    <row r="22" spans="1:7" ht="15.75" x14ac:dyDescent="0.25">
      <c r="A22" s="151">
        <f>'Create Estimate'!A22</f>
        <v>0</v>
      </c>
      <c r="B22" s="171">
        <f>'Create Estimate'!B22</f>
        <v>0</v>
      </c>
      <c r="C22" s="171">
        <f>'Create Estimate'!C22</f>
        <v>0</v>
      </c>
      <c r="D22" s="132">
        <f>'Create Estimate'!D22</f>
        <v>0</v>
      </c>
      <c r="E22" s="152">
        <f>'Create Estimate'!E22</f>
        <v>0</v>
      </c>
      <c r="F22" s="97"/>
    </row>
    <row r="23" spans="1:7" ht="15.75" x14ac:dyDescent="0.25">
      <c r="A23" s="151">
        <f>'Create Estimate'!A23</f>
        <v>0</v>
      </c>
      <c r="B23" s="171">
        <f>'Create Estimate'!B23</f>
        <v>0</v>
      </c>
      <c r="C23" s="171">
        <f>'Create Estimate'!C23</f>
        <v>0</v>
      </c>
      <c r="D23" s="132">
        <f>'Create Estimate'!D23</f>
        <v>0</v>
      </c>
      <c r="E23" s="152">
        <f>'Create Estimate'!E23</f>
        <v>0</v>
      </c>
      <c r="F23" s="97"/>
    </row>
    <row r="24" spans="1:7" ht="15.75" x14ac:dyDescent="0.25">
      <c r="A24" s="151">
        <f>'Create Estimate'!A24</f>
        <v>0</v>
      </c>
      <c r="B24" s="171">
        <f>'Create Estimate'!B24</f>
        <v>0</v>
      </c>
      <c r="C24" s="171">
        <f>'Create Estimate'!C24</f>
        <v>0</v>
      </c>
      <c r="D24" s="132">
        <f>'Create Estimate'!D24</f>
        <v>0</v>
      </c>
      <c r="E24" s="152">
        <f>'Create Estimate'!E24</f>
        <v>0</v>
      </c>
      <c r="F24" s="97"/>
    </row>
    <row r="25" spans="1:7" ht="15.75" x14ac:dyDescent="0.25">
      <c r="A25" s="151">
        <f>'Create Estimate'!A25</f>
        <v>0</v>
      </c>
      <c r="B25" s="171">
        <f>'Create Estimate'!B25</f>
        <v>0</v>
      </c>
      <c r="C25" s="171">
        <f>'Create Estimate'!C25</f>
        <v>0</v>
      </c>
      <c r="D25" s="132">
        <f>'Create Estimate'!D25</f>
        <v>0</v>
      </c>
      <c r="E25" s="152">
        <f>'Create Estimate'!E25</f>
        <v>0</v>
      </c>
      <c r="F25" s="97"/>
    </row>
    <row r="26" spans="1:7" ht="15.75" x14ac:dyDescent="0.25">
      <c r="A26" s="151">
        <f>'Create Estimate'!A26</f>
        <v>0</v>
      </c>
      <c r="B26" s="171">
        <f>'Create Estimate'!B26</f>
        <v>0</v>
      </c>
      <c r="C26" s="171">
        <f>'Create Estimate'!C26</f>
        <v>0</v>
      </c>
      <c r="D26" s="132">
        <f>'Create Estimate'!D26</f>
        <v>0</v>
      </c>
      <c r="E26" s="152">
        <f>'Create Estimate'!E26</f>
        <v>0</v>
      </c>
      <c r="F26" s="97"/>
    </row>
    <row r="27" spans="1:7" ht="15.75" x14ac:dyDescent="0.25">
      <c r="A27" s="151">
        <f>'Create Estimate'!A27</f>
        <v>0</v>
      </c>
      <c r="B27" s="171">
        <f>'Create Estimate'!B27</f>
        <v>0</v>
      </c>
      <c r="C27" s="171">
        <f>'Create Estimate'!C27</f>
        <v>0</v>
      </c>
      <c r="D27" s="132">
        <f>'Create Estimate'!D27</f>
        <v>0</v>
      </c>
      <c r="E27" s="152">
        <f>'Create Estimate'!E27</f>
        <v>0</v>
      </c>
      <c r="F27" s="97"/>
    </row>
    <row r="28" spans="1:7" ht="15.75" x14ac:dyDescent="0.25">
      <c r="A28" s="151">
        <f>'Create Estimate'!A28</f>
        <v>0</v>
      </c>
      <c r="B28" s="171">
        <f>'Create Estimate'!B28</f>
        <v>0</v>
      </c>
      <c r="C28" s="171">
        <f>'Create Estimate'!C28</f>
        <v>0</v>
      </c>
      <c r="D28" s="132">
        <f>'Create Estimate'!D28</f>
        <v>0</v>
      </c>
      <c r="E28" s="152">
        <f>'Create Estimate'!E28</f>
        <v>0</v>
      </c>
      <c r="F28" s="97"/>
    </row>
    <row r="29" spans="1:7" ht="15.75" x14ac:dyDescent="0.25">
      <c r="A29" s="151">
        <f>'Create Estimate'!A29</f>
        <v>0</v>
      </c>
      <c r="B29" s="171">
        <f>'Create Estimate'!B29</f>
        <v>0</v>
      </c>
      <c r="C29" s="171">
        <f>'Create Estimate'!C29</f>
        <v>0</v>
      </c>
      <c r="D29" s="132">
        <f>'Create Estimate'!D29</f>
        <v>0</v>
      </c>
      <c r="E29" s="152">
        <f>'Create Estimate'!E29</f>
        <v>0</v>
      </c>
      <c r="F29" s="97"/>
    </row>
    <row r="30" spans="1:7" ht="15.75" x14ac:dyDescent="0.25">
      <c r="A30" s="151">
        <f>'Create Estimate'!A30</f>
        <v>0</v>
      </c>
      <c r="B30" s="171">
        <f>'Create Estimate'!B30</f>
        <v>0</v>
      </c>
      <c r="C30" s="171">
        <f>'Create Estimate'!C30</f>
        <v>0</v>
      </c>
      <c r="D30" s="132">
        <f>'Create Estimate'!D30</f>
        <v>0</v>
      </c>
      <c r="E30" s="152">
        <f>'Create Estimate'!E30</f>
        <v>0</v>
      </c>
      <c r="F30" s="97"/>
      <c r="G30" s="90" t="s">
        <v>414</v>
      </c>
    </row>
    <row r="31" spans="1:7" ht="15.75" x14ac:dyDescent="0.25">
      <c r="A31" s="151">
        <f>'Create Estimate'!A31</f>
        <v>0</v>
      </c>
      <c r="B31" s="171">
        <f>'Create Estimate'!B31</f>
        <v>0</v>
      </c>
      <c r="C31" s="171">
        <f>'Create Estimate'!C31</f>
        <v>0</v>
      </c>
      <c r="D31" s="132">
        <f>'Create Estimate'!D31</f>
        <v>0</v>
      </c>
      <c r="E31" s="152">
        <f>'Create Estimate'!E31</f>
        <v>0</v>
      </c>
      <c r="F31" s="97"/>
    </row>
    <row r="32" spans="1:7" ht="15.75" x14ac:dyDescent="0.25">
      <c r="A32" s="151">
        <f>'Create Estimate'!A32</f>
        <v>0</v>
      </c>
      <c r="B32" s="171">
        <f>'Create Estimate'!B32</f>
        <v>0</v>
      </c>
      <c r="C32" s="171">
        <f>'Create Estimate'!C32</f>
        <v>0</v>
      </c>
      <c r="D32" s="132">
        <f>'Create Estimate'!D32</f>
        <v>0</v>
      </c>
      <c r="E32" s="152">
        <f>'Create Estimate'!E32</f>
        <v>0</v>
      </c>
      <c r="F32" s="97"/>
    </row>
    <row r="33" spans="1:7" ht="15.75" x14ac:dyDescent="0.25">
      <c r="A33" s="151">
        <f>'Create Estimate'!A33</f>
        <v>0</v>
      </c>
      <c r="B33" s="171">
        <f>'Create Estimate'!B33</f>
        <v>0</v>
      </c>
      <c r="C33" s="171">
        <f>'Create Estimate'!C33</f>
        <v>0</v>
      </c>
      <c r="D33" s="132">
        <f>'Create Estimate'!D33</f>
        <v>0</v>
      </c>
      <c r="E33" s="152">
        <f>'Create Estimate'!E33</f>
        <v>0</v>
      </c>
      <c r="F33" s="97"/>
    </row>
    <row r="34" spans="1:7" ht="15.75" x14ac:dyDescent="0.25">
      <c r="A34" s="151">
        <f>'Create Estimate'!A34</f>
        <v>0</v>
      </c>
      <c r="B34" s="171">
        <f>'Create Estimate'!B34</f>
        <v>0</v>
      </c>
      <c r="C34" s="171">
        <f>'Create Estimate'!C34</f>
        <v>0</v>
      </c>
      <c r="D34" s="132">
        <f>'Create Estimate'!D34</f>
        <v>0</v>
      </c>
      <c r="E34" s="152">
        <f>'Create Estimate'!E34</f>
        <v>0</v>
      </c>
      <c r="F34" s="97"/>
    </row>
    <row r="35" spans="1:7" ht="15.75" x14ac:dyDescent="0.25">
      <c r="A35" s="151">
        <f>'Create Estimate'!A35</f>
        <v>0</v>
      </c>
      <c r="B35" s="171">
        <f>'Create Estimate'!B35</f>
        <v>0</v>
      </c>
      <c r="C35" s="171">
        <f>'Create Estimate'!C35</f>
        <v>0</v>
      </c>
      <c r="D35" s="132">
        <f>'Create Estimate'!D35</f>
        <v>0</v>
      </c>
      <c r="E35" s="152">
        <f>'Create Estimate'!E35</f>
        <v>0</v>
      </c>
      <c r="F35" s="97"/>
    </row>
    <row r="36" spans="1:7" ht="15.75" x14ac:dyDescent="0.25">
      <c r="A36" s="151">
        <f>'Create Estimate'!A36</f>
        <v>0</v>
      </c>
      <c r="B36" s="171">
        <f>'Create Estimate'!B36</f>
        <v>0</v>
      </c>
      <c r="C36" s="171">
        <f>'Create Estimate'!C36</f>
        <v>0</v>
      </c>
      <c r="D36" s="132">
        <f>'Create Estimate'!D36</f>
        <v>0</v>
      </c>
      <c r="E36" s="152">
        <f>'Create Estimate'!E36</f>
        <v>0</v>
      </c>
      <c r="F36" s="97"/>
    </row>
    <row r="37" spans="1:7" ht="15.75" x14ac:dyDescent="0.25">
      <c r="A37" s="151">
        <f>'Create Estimate'!A37</f>
        <v>0</v>
      </c>
      <c r="B37" s="171">
        <f>'Create Estimate'!B37</f>
        <v>0</v>
      </c>
      <c r="C37" s="171">
        <f>'Create Estimate'!C37</f>
        <v>0</v>
      </c>
      <c r="D37" s="132">
        <f>'Create Estimate'!D37</f>
        <v>0</v>
      </c>
      <c r="E37" s="152">
        <f>'Create Estimate'!E37</f>
        <v>0</v>
      </c>
      <c r="F37" s="97"/>
    </row>
    <row r="38" spans="1:7" ht="15.75" x14ac:dyDescent="0.25">
      <c r="A38" s="151">
        <f>'Create Estimate'!A38</f>
        <v>0</v>
      </c>
      <c r="B38" s="171">
        <f>'Create Estimate'!B38</f>
        <v>0</v>
      </c>
      <c r="C38" s="171">
        <f>'Create Estimate'!C38</f>
        <v>0</v>
      </c>
      <c r="D38" s="132">
        <f>'Create Estimate'!D38</f>
        <v>0</v>
      </c>
      <c r="E38" s="152">
        <f>'Create Estimate'!E38</f>
        <v>0</v>
      </c>
      <c r="F38" s="97"/>
    </row>
    <row r="39" spans="1:7" ht="15.75" x14ac:dyDescent="0.25">
      <c r="A39" s="151">
        <f>'Create Estimate'!A39</f>
        <v>0</v>
      </c>
      <c r="B39" s="171">
        <f>'Create Estimate'!B39</f>
        <v>0</v>
      </c>
      <c r="C39" s="171">
        <f>'Create Estimate'!C39</f>
        <v>0</v>
      </c>
      <c r="D39" s="132">
        <f>'Create Estimate'!D39</f>
        <v>0</v>
      </c>
      <c r="E39" s="152">
        <f>'Create Estimate'!E39</f>
        <v>0</v>
      </c>
      <c r="F39" s="97"/>
    </row>
    <row r="40" spans="1:7" ht="15.75" x14ac:dyDescent="0.25">
      <c r="A40" s="151">
        <f>'Create Estimate'!A40</f>
        <v>0</v>
      </c>
      <c r="B40" s="171">
        <f>'Create Estimate'!B40</f>
        <v>0</v>
      </c>
      <c r="C40" s="171">
        <f>'Create Estimate'!C40</f>
        <v>0</v>
      </c>
      <c r="D40" s="132">
        <f>'Create Estimate'!D40</f>
        <v>0</v>
      </c>
      <c r="E40" s="152">
        <f>'Create Estimate'!E40</f>
        <v>0</v>
      </c>
      <c r="F40" s="97"/>
      <c r="G40" s="90" t="s">
        <v>414</v>
      </c>
    </row>
    <row r="41" spans="1:7" ht="15.75" x14ac:dyDescent="0.25">
      <c r="A41" s="151">
        <f>'Create Estimate'!A41</f>
        <v>0</v>
      </c>
      <c r="B41" s="171">
        <f>'Create Estimate'!B41</f>
        <v>0</v>
      </c>
      <c r="C41" s="171">
        <f>'Create Estimate'!C41</f>
        <v>0</v>
      </c>
      <c r="D41" s="132">
        <f>'Create Estimate'!D41</f>
        <v>0</v>
      </c>
      <c r="E41" s="152">
        <f>'Create Estimate'!E41</f>
        <v>0</v>
      </c>
      <c r="F41" s="97"/>
    </row>
    <row r="42" spans="1:7" ht="15.75" x14ac:dyDescent="0.25">
      <c r="A42" s="151">
        <f>'Create Estimate'!A42</f>
        <v>0</v>
      </c>
      <c r="B42" s="171">
        <f>'Create Estimate'!B42</f>
        <v>0</v>
      </c>
      <c r="C42" s="171">
        <f>'Create Estimate'!C42</f>
        <v>0</v>
      </c>
      <c r="D42" s="132">
        <f>'Create Estimate'!D42</f>
        <v>0</v>
      </c>
      <c r="E42" s="152">
        <f>'Create Estimate'!E42</f>
        <v>0</v>
      </c>
      <c r="F42" s="97"/>
    </row>
    <row r="43" spans="1:7" ht="15.75" x14ac:dyDescent="0.25">
      <c r="A43" s="151">
        <f>'Create Estimate'!A43</f>
        <v>0</v>
      </c>
      <c r="B43" s="171">
        <f>'Create Estimate'!B43</f>
        <v>0</v>
      </c>
      <c r="C43" s="171">
        <f>'Create Estimate'!C43</f>
        <v>0</v>
      </c>
      <c r="D43" s="132">
        <f>'Create Estimate'!D43</f>
        <v>0</v>
      </c>
      <c r="E43" s="152">
        <f>'Create Estimate'!E43</f>
        <v>0</v>
      </c>
      <c r="F43" s="97"/>
    </row>
    <row r="44" spans="1:7" ht="15.75" x14ac:dyDescent="0.25">
      <c r="A44" s="151">
        <f>'Create Estimate'!A44</f>
        <v>0</v>
      </c>
      <c r="B44" s="171">
        <f>'Create Estimate'!B44</f>
        <v>0</v>
      </c>
      <c r="C44" s="171">
        <f>'Create Estimate'!C44</f>
        <v>0</v>
      </c>
      <c r="D44" s="132">
        <f>'Create Estimate'!D44</f>
        <v>0</v>
      </c>
      <c r="E44" s="152">
        <f>'Create Estimate'!E44</f>
        <v>0</v>
      </c>
      <c r="F44" s="97"/>
    </row>
    <row r="45" spans="1:7" ht="15.75" x14ac:dyDescent="0.25">
      <c r="A45" s="151">
        <f>'Create Estimate'!A45</f>
        <v>0</v>
      </c>
      <c r="B45" s="171">
        <f>'Create Estimate'!B45</f>
        <v>0</v>
      </c>
      <c r="C45" s="171">
        <f>'Create Estimate'!C45</f>
        <v>0</v>
      </c>
      <c r="D45" s="132">
        <f>'Create Estimate'!D45</f>
        <v>0</v>
      </c>
      <c r="E45" s="152">
        <f>'Create Estimate'!E45</f>
        <v>0</v>
      </c>
      <c r="F45" s="97"/>
    </row>
    <row r="46" spans="1:7" ht="15.75" x14ac:dyDescent="0.25">
      <c r="A46" s="151">
        <f>'Create Estimate'!A46</f>
        <v>0</v>
      </c>
      <c r="B46" s="171">
        <f>'Create Estimate'!B46</f>
        <v>0</v>
      </c>
      <c r="C46" s="171">
        <f>'Create Estimate'!C46</f>
        <v>0</v>
      </c>
      <c r="D46" s="132">
        <f>'Create Estimate'!D46</f>
        <v>0</v>
      </c>
      <c r="E46" s="152">
        <f>'Create Estimate'!E46</f>
        <v>0</v>
      </c>
      <c r="F46" s="97"/>
    </row>
    <row r="47" spans="1:7" ht="15.75" x14ac:dyDescent="0.25">
      <c r="A47" s="151">
        <f>'Create Estimate'!A47</f>
        <v>0</v>
      </c>
      <c r="B47" s="171">
        <f>'Create Estimate'!B47</f>
        <v>0</v>
      </c>
      <c r="C47" s="171">
        <f>'Create Estimate'!C47</f>
        <v>0</v>
      </c>
      <c r="D47" s="132">
        <f>'Create Estimate'!D47</f>
        <v>0</v>
      </c>
      <c r="E47" s="152">
        <f>'Create Estimate'!E47</f>
        <v>0</v>
      </c>
      <c r="F47" s="97"/>
    </row>
    <row r="48" spans="1:7" ht="15.75" x14ac:dyDescent="0.25">
      <c r="A48" s="151">
        <f>'Create Estimate'!A48</f>
        <v>0</v>
      </c>
      <c r="B48" s="171">
        <f>'Create Estimate'!B48</f>
        <v>0</v>
      </c>
      <c r="C48" s="171">
        <f>'Create Estimate'!C48</f>
        <v>0</v>
      </c>
      <c r="D48" s="132">
        <f>'Create Estimate'!D48</f>
        <v>0</v>
      </c>
      <c r="E48" s="152">
        <f>'Create Estimate'!E48</f>
        <v>0</v>
      </c>
      <c r="F48" s="97"/>
    </row>
    <row r="49" spans="1:7" ht="15.75" x14ac:dyDescent="0.25">
      <c r="A49" s="151">
        <f>'Create Estimate'!A49</f>
        <v>0</v>
      </c>
      <c r="B49" s="171">
        <f>'Create Estimate'!B49</f>
        <v>0</v>
      </c>
      <c r="C49" s="171">
        <f>'Create Estimate'!C49</f>
        <v>0</v>
      </c>
      <c r="D49" s="132">
        <f>'Create Estimate'!D49</f>
        <v>0</v>
      </c>
      <c r="E49" s="152">
        <f>'Create Estimate'!E49</f>
        <v>0</v>
      </c>
      <c r="F49" s="97"/>
    </row>
    <row r="50" spans="1:7" ht="15.75" x14ac:dyDescent="0.25">
      <c r="A50" s="151">
        <f>'Create Estimate'!A50</f>
        <v>0</v>
      </c>
      <c r="B50" s="171">
        <f>'Create Estimate'!B50</f>
        <v>0</v>
      </c>
      <c r="C50" s="171">
        <f>'Create Estimate'!C50</f>
        <v>0</v>
      </c>
      <c r="D50" s="132">
        <f>'Create Estimate'!D50</f>
        <v>0</v>
      </c>
      <c r="E50" s="152">
        <f>'Create Estimate'!E50</f>
        <v>0</v>
      </c>
      <c r="F50" s="97"/>
      <c r="G50" s="90" t="s">
        <v>414</v>
      </c>
    </row>
    <row r="51" spans="1:7" ht="15.75" x14ac:dyDescent="0.25">
      <c r="A51" s="151">
        <f>'Create Estimate'!A51</f>
        <v>0</v>
      </c>
      <c r="B51" s="171">
        <f>'Create Estimate'!B51</f>
        <v>0</v>
      </c>
      <c r="C51" s="171">
        <f>'Create Estimate'!C51</f>
        <v>0</v>
      </c>
      <c r="D51" s="132">
        <f>'Create Estimate'!D51</f>
        <v>0</v>
      </c>
      <c r="E51" s="152">
        <f>'Create Estimate'!E51</f>
        <v>0</v>
      </c>
      <c r="F51" s="97"/>
    </row>
    <row r="52" spans="1:7" ht="15.75" x14ac:dyDescent="0.25">
      <c r="A52" s="151">
        <f>'Create Estimate'!A52</f>
        <v>0</v>
      </c>
      <c r="B52" s="171">
        <f>'Create Estimate'!B52</f>
        <v>0</v>
      </c>
      <c r="C52" s="171">
        <f>'Create Estimate'!C52</f>
        <v>0</v>
      </c>
      <c r="D52" s="132">
        <f>'Create Estimate'!D52</f>
        <v>0</v>
      </c>
      <c r="E52" s="152">
        <f>'Create Estimate'!E52</f>
        <v>0</v>
      </c>
      <c r="F52" s="97"/>
    </row>
    <row r="53" spans="1:7" ht="15.75" x14ac:dyDescent="0.25">
      <c r="A53" s="151">
        <f>'Create Estimate'!A53</f>
        <v>0</v>
      </c>
      <c r="B53" s="171">
        <f>'Create Estimate'!B53</f>
        <v>0</v>
      </c>
      <c r="C53" s="171">
        <f>'Create Estimate'!C53</f>
        <v>0</v>
      </c>
      <c r="D53" s="132">
        <f>'Create Estimate'!D53</f>
        <v>0</v>
      </c>
      <c r="E53" s="152">
        <f>'Create Estimate'!E53</f>
        <v>0</v>
      </c>
      <c r="F53" s="97"/>
    </row>
    <row r="54" spans="1:7" ht="15.75" x14ac:dyDescent="0.25">
      <c r="A54" s="151">
        <f>'Create Estimate'!A54</f>
        <v>0</v>
      </c>
      <c r="B54" s="171">
        <f>'Create Estimate'!B54</f>
        <v>0</v>
      </c>
      <c r="C54" s="171">
        <f>'Create Estimate'!C54</f>
        <v>0</v>
      </c>
      <c r="D54" s="132">
        <f>'Create Estimate'!D54</f>
        <v>0</v>
      </c>
      <c r="E54" s="152">
        <f>'Create Estimate'!E54</f>
        <v>0</v>
      </c>
      <c r="F54" s="97"/>
    </row>
    <row r="55" spans="1:7" ht="15.75" x14ac:dyDescent="0.25">
      <c r="A55" s="151">
        <f>'Create Estimate'!A55</f>
        <v>0</v>
      </c>
      <c r="B55" s="171">
        <f>'Create Estimate'!B55</f>
        <v>0</v>
      </c>
      <c r="C55" s="171">
        <f>'Create Estimate'!C55</f>
        <v>0</v>
      </c>
      <c r="D55" s="132">
        <f>'Create Estimate'!D55</f>
        <v>0</v>
      </c>
      <c r="E55" s="152">
        <f>'Create Estimate'!E55</f>
        <v>0</v>
      </c>
      <c r="F55" s="97"/>
    </row>
    <row r="56" spans="1:7" ht="15.75" x14ac:dyDescent="0.25">
      <c r="A56" s="151">
        <f>'Create Estimate'!A56</f>
        <v>0</v>
      </c>
      <c r="B56" s="171">
        <f>'Create Estimate'!B56</f>
        <v>0</v>
      </c>
      <c r="C56" s="171">
        <f>'Create Estimate'!C56</f>
        <v>0</v>
      </c>
      <c r="D56" s="132">
        <f>'Create Estimate'!D56</f>
        <v>0</v>
      </c>
      <c r="E56" s="152">
        <f>'Create Estimate'!E56</f>
        <v>0</v>
      </c>
      <c r="F56" s="97"/>
    </row>
    <row r="57" spans="1:7" ht="15.75" x14ac:dyDescent="0.25">
      <c r="A57" s="151">
        <f>'Create Estimate'!A57</f>
        <v>0</v>
      </c>
      <c r="B57" s="171">
        <f>'Create Estimate'!B57</f>
        <v>0</v>
      </c>
      <c r="C57" s="171">
        <f>'Create Estimate'!C57</f>
        <v>0</v>
      </c>
      <c r="D57" s="132">
        <f>'Create Estimate'!D57</f>
        <v>0</v>
      </c>
      <c r="E57" s="152">
        <f>'Create Estimate'!E57</f>
        <v>0</v>
      </c>
      <c r="F57" s="97"/>
    </row>
    <row r="58" spans="1:7" ht="15.75" x14ac:dyDescent="0.25">
      <c r="A58" s="151">
        <f>'Create Estimate'!A58</f>
        <v>0</v>
      </c>
      <c r="B58" s="171">
        <f>'Create Estimate'!B58</f>
        <v>0</v>
      </c>
      <c r="C58" s="171">
        <f>'Create Estimate'!C58</f>
        <v>0</v>
      </c>
      <c r="D58" s="132">
        <f>'Create Estimate'!D58</f>
        <v>0</v>
      </c>
      <c r="E58" s="152">
        <f>'Create Estimate'!E58</f>
        <v>0</v>
      </c>
      <c r="F58" s="97"/>
    </row>
    <row r="59" spans="1:7" ht="15.75" x14ac:dyDescent="0.25">
      <c r="A59" s="151">
        <f>'Create Estimate'!A59</f>
        <v>0</v>
      </c>
      <c r="B59" s="171">
        <f>'Create Estimate'!B59</f>
        <v>0</v>
      </c>
      <c r="C59" s="171">
        <f>'Create Estimate'!C59</f>
        <v>0</v>
      </c>
      <c r="D59" s="132">
        <f>'Create Estimate'!D59</f>
        <v>0</v>
      </c>
      <c r="E59" s="152">
        <f>'Create Estimate'!E59</f>
        <v>0</v>
      </c>
      <c r="F59" s="97"/>
    </row>
    <row r="60" spans="1:7" ht="15.75" x14ac:dyDescent="0.25">
      <c r="A60" s="151">
        <f>'Create Estimate'!A60</f>
        <v>0</v>
      </c>
      <c r="B60" s="171">
        <f>'Create Estimate'!B60</f>
        <v>0</v>
      </c>
      <c r="C60" s="171">
        <f>'Create Estimate'!C60</f>
        <v>0</v>
      </c>
      <c r="D60" s="132">
        <f>'Create Estimate'!D60</f>
        <v>0</v>
      </c>
      <c r="E60" s="152">
        <f>'Create Estimate'!E60</f>
        <v>0</v>
      </c>
      <c r="F60" s="97"/>
      <c r="G60" s="90" t="s">
        <v>414</v>
      </c>
    </row>
    <row r="61" spans="1:7" ht="15.75" x14ac:dyDescent="0.25">
      <c r="A61" s="153" t="str">
        <f>'Create Estimate'!A61</f>
        <v>Mobilization</v>
      </c>
      <c r="B61" s="171">
        <f>'Create Estimate'!B61</f>
        <v>1</v>
      </c>
      <c r="C61" s="171" t="str">
        <f>'Create Estimate'!C61</f>
        <v>LS</v>
      </c>
      <c r="D61" s="164">
        <f>'Create Estimate'!D61</f>
        <v>0.1</v>
      </c>
      <c r="E61" s="152">
        <f>'Create Estimate'!E61</f>
        <v>0</v>
      </c>
      <c r="F61" s="97"/>
    </row>
    <row r="62" spans="1:7" ht="15.75" x14ac:dyDescent="0.25">
      <c r="A62" s="154"/>
      <c r="B62" s="227" t="str">
        <f>'Create Estimate'!B62:C62</f>
        <v>Base Cost:</v>
      </c>
      <c r="C62" s="227"/>
      <c r="D62" s="228">
        <f>'Create Estimate'!D62:E62</f>
        <v>0</v>
      </c>
      <c r="E62" s="229"/>
      <c r="F62" s="97"/>
    </row>
    <row r="63" spans="1:7" ht="15.75" x14ac:dyDescent="0.25">
      <c r="A63" s="155"/>
      <c r="B63" s="219" t="str">
        <f>'Create Estimate'!B64:C64</f>
        <v>Contingency:</v>
      </c>
      <c r="C63" s="219"/>
      <c r="D63" s="135">
        <f>'Create Estimate'!D64</f>
        <v>0.2</v>
      </c>
      <c r="E63" s="172">
        <f>'Create Estimate'!E64</f>
        <v>0</v>
      </c>
      <c r="F63" s="97"/>
    </row>
    <row r="64" spans="1:7" ht="15.75" x14ac:dyDescent="0.25">
      <c r="A64" s="155"/>
      <c r="B64" s="219" t="str">
        <f>'Create Estimate'!D68&amp; " Years Inflation:"</f>
        <v>2 Years Inflation:</v>
      </c>
      <c r="C64" s="219"/>
      <c r="D64" s="136">
        <v>4.4999999999999998E-2</v>
      </c>
      <c r="E64" s="152">
        <f>'Create Estimate'!E68</f>
        <v>0</v>
      </c>
      <c r="F64" s="97"/>
    </row>
    <row r="65" spans="1:7" ht="15.75" x14ac:dyDescent="0.25">
      <c r="A65" s="155"/>
      <c r="B65" s="220" t="str">
        <f>'Create Estimate'!B70:C70</f>
        <v>BRIDGE TOTAL:</v>
      </c>
      <c r="C65" s="220"/>
      <c r="D65" s="213">
        <f>'Create Estimate'!D70:E70</f>
        <v>0</v>
      </c>
      <c r="E65" s="221"/>
      <c r="F65" s="97"/>
    </row>
    <row r="66" spans="1:7" x14ac:dyDescent="0.2">
      <c r="A66" s="38"/>
      <c r="B66" s="9"/>
      <c r="C66" s="9"/>
      <c r="D66" s="9"/>
      <c r="E66" s="39"/>
      <c r="F66" s="97"/>
    </row>
    <row r="67" spans="1:7" ht="15.75" x14ac:dyDescent="0.25">
      <c r="A67" s="156" t="s">
        <v>410</v>
      </c>
      <c r="B67" s="93"/>
      <c r="C67" s="93"/>
      <c r="D67" s="93"/>
      <c r="E67" s="157"/>
      <c r="F67" s="97"/>
    </row>
    <row r="68" spans="1:7" ht="15.75" x14ac:dyDescent="0.25">
      <c r="A68" s="149" t="s">
        <v>394</v>
      </c>
      <c r="B68" s="104" t="s">
        <v>395</v>
      </c>
      <c r="C68" s="104" t="s">
        <v>2</v>
      </c>
      <c r="D68" s="104" t="s">
        <v>398</v>
      </c>
      <c r="E68" s="150" t="s">
        <v>399</v>
      </c>
      <c r="F68" s="97"/>
    </row>
    <row r="69" spans="1:7" ht="15.75" x14ac:dyDescent="0.25">
      <c r="A69" s="151">
        <f>'Create Estimate'!A74</f>
        <v>0</v>
      </c>
      <c r="B69" s="171">
        <f>'Create Estimate'!B74</f>
        <v>0</v>
      </c>
      <c r="C69" s="171">
        <f>'Create Estimate'!C74</f>
        <v>0</v>
      </c>
      <c r="D69" s="132">
        <f>'Create Estimate'!D74</f>
        <v>0</v>
      </c>
      <c r="E69" s="152">
        <f>'Create Estimate'!E74</f>
        <v>0</v>
      </c>
      <c r="F69" s="97"/>
      <c r="G69" s="90" t="s">
        <v>420</v>
      </c>
    </row>
    <row r="70" spans="1:7" ht="15.75" x14ac:dyDescent="0.25">
      <c r="A70" s="151">
        <f>'Create Estimate'!A75</f>
        <v>0</v>
      </c>
      <c r="B70" s="171">
        <f>'Create Estimate'!B75</f>
        <v>0</v>
      </c>
      <c r="C70" s="171">
        <f>'Create Estimate'!C75</f>
        <v>0</v>
      </c>
      <c r="D70" s="132">
        <f>'Create Estimate'!D75</f>
        <v>0</v>
      </c>
      <c r="E70" s="152">
        <f>'Create Estimate'!E75</f>
        <v>0</v>
      </c>
      <c r="F70" s="97"/>
    </row>
    <row r="71" spans="1:7" ht="15.75" x14ac:dyDescent="0.25">
      <c r="A71" s="151">
        <f>'Create Estimate'!A76</f>
        <v>0</v>
      </c>
      <c r="B71" s="171">
        <f>'Create Estimate'!B76</f>
        <v>0</v>
      </c>
      <c r="C71" s="171">
        <f>'Create Estimate'!C76</f>
        <v>0</v>
      </c>
      <c r="D71" s="132">
        <f>'Create Estimate'!D76</f>
        <v>0</v>
      </c>
      <c r="E71" s="152">
        <f>'Create Estimate'!E76</f>
        <v>0</v>
      </c>
      <c r="F71" s="97"/>
    </row>
    <row r="72" spans="1:7" ht="15.75" x14ac:dyDescent="0.25">
      <c r="A72" s="151">
        <f>'Create Estimate'!A77</f>
        <v>0</v>
      </c>
      <c r="B72" s="171">
        <f>'Create Estimate'!B77</f>
        <v>0</v>
      </c>
      <c r="C72" s="171">
        <f>'Create Estimate'!C77</f>
        <v>0</v>
      </c>
      <c r="D72" s="132">
        <f>'Create Estimate'!D77</f>
        <v>0</v>
      </c>
      <c r="E72" s="152">
        <f>'Create Estimate'!E77</f>
        <v>0</v>
      </c>
      <c r="F72" s="97"/>
    </row>
    <row r="73" spans="1:7" ht="15.75" x14ac:dyDescent="0.25">
      <c r="A73" s="151">
        <f>'Create Estimate'!A78</f>
        <v>0</v>
      </c>
      <c r="B73" s="171">
        <f>'Create Estimate'!B78</f>
        <v>0</v>
      </c>
      <c r="C73" s="171">
        <f>'Create Estimate'!C78</f>
        <v>0</v>
      </c>
      <c r="D73" s="132">
        <f>'Create Estimate'!D78</f>
        <v>0</v>
      </c>
      <c r="E73" s="152">
        <f>'Create Estimate'!E78</f>
        <v>0</v>
      </c>
      <c r="F73" s="97"/>
    </row>
    <row r="74" spans="1:7" ht="15.75" x14ac:dyDescent="0.25">
      <c r="A74" s="151">
        <f>'Create Estimate'!A79</f>
        <v>0</v>
      </c>
      <c r="B74" s="171">
        <f>'Create Estimate'!B79</f>
        <v>0</v>
      </c>
      <c r="C74" s="171">
        <f>'Create Estimate'!C79</f>
        <v>0</v>
      </c>
      <c r="D74" s="132">
        <f>'Create Estimate'!D79</f>
        <v>0</v>
      </c>
      <c r="E74" s="152">
        <f>'Create Estimate'!E79</f>
        <v>0</v>
      </c>
      <c r="F74" s="97"/>
    </row>
    <row r="75" spans="1:7" ht="15.75" x14ac:dyDescent="0.25">
      <c r="A75" s="151">
        <f>'Create Estimate'!A80</f>
        <v>0</v>
      </c>
      <c r="B75" s="171">
        <f>'Create Estimate'!B80</f>
        <v>0</v>
      </c>
      <c r="C75" s="171">
        <f>'Create Estimate'!C80</f>
        <v>0</v>
      </c>
      <c r="D75" s="132">
        <f>'Create Estimate'!D80</f>
        <v>0</v>
      </c>
      <c r="E75" s="152">
        <f>'Create Estimate'!E80</f>
        <v>0</v>
      </c>
      <c r="F75" s="97"/>
    </row>
    <row r="76" spans="1:7" ht="15.75" x14ac:dyDescent="0.25">
      <c r="A76" s="151">
        <f>'Create Estimate'!A81</f>
        <v>0</v>
      </c>
      <c r="B76" s="171">
        <f>'Create Estimate'!B81</f>
        <v>0</v>
      </c>
      <c r="C76" s="171">
        <f>'Create Estimate'!C81</f>
        <v>0</v>
      </c>
      <c r="D76" s="132">
        <f>'Create Estimate'!D81</f>
        <v>0</v>
      </c>
      <c r="E76" s="152">
        <f>'Create Estimate'!E81</f>
        <v>0</v>
      </c>
      <c r="F76" s="97"/>
    </row>
    <row r="77" spans="1:7" ht="15.75" x14ac:dyDescent="0.25">
      <c r="A77" s="151">
        <f>'Create Estimate'!A82</f>
        <v>0</v>
      </c>
      <c r="B77" s="171">
        <f>'Create Estimate'!B82</f>
        <v>0</v>
      </c>
      <c r="C77" s="171">
        <f>'Create Estimate'!C82</f>
        <v>0</v>
      </c>
      <c r="D77" s="132">
        <f>'Create Estimate'!D82</f>
        <v>0</v>
      </c>
      <c r="E77" s="152">
        <f>'Create Estimate'!E82</f>
        <v>0</v>
      </c>
      <c r="F77" s="97"/>
    </row>
    <row r="78" spans="1:7" ht="15.75" x14ac:dyDescent="0.25">
      <c r="A78" s="151">
        <f>'Create Estimate'!A83</f>
        <v>0</v>
      </c>
      <c r="B78" s="171">
        <f>'Create Estimate'!B83</f>
        <v>0</v>
      </c>
      <c r="C78" s="171">
        <f>'Create Estimate'!C83</f>
        <v>0</v>
      </c>
      <c r="D78" s="132">
        <f>'Create Estimate'!D83</f>
        <v>0</v>
      </c>
      <c r="E78" s="152">
        <f>'Create Estimate'!E83</f>
        <v>0</v>
      </c>
      <c r="F78" s="97"/>
      <c r="G78" s="90" t="s">
        <v>414</v>
      </c>
    </row>
    <row r="79" spans="1:7" ht="15.75" x14ac:dyDescent="0.25">
      <c r="A79" s="151">
        <f>'Create Estimate'!A84</f>
        <v>0</v>
      </c>
      <c r="B79" s="171">
        <f>'Create Estimate'!B84</f>
        <v>0</v>
      </c>
      <c r="C79" s="171">
        <f>'Create Estimate'!C84</f>
        <v>0</v>
      </c>
      <c r="D79" s="132">
        <f>'Create Estimate'!D84</f>
        <v>0</v>
      </c>
      <c r="E79" s="152">
        <f>'Create Estimate'!E84</f>
        <v>0</v>
      </c>
      <c r="F79" s="97"/>
    </row>
    <row r="80" spans="1:7" ht="15.75" x14ac:dyDescent="0.25">
      <c r="A80" s="151">
        <f>'Create Estimate'!A85</f>
        <v>0</v>
      </c>
      <c r="B80" s="171">
        <f>'Create Estimate'!B85</f>
        <v>0</v>
      </c>
      <c r="C80" s="171">
        <f>'Create Estimate'!C85</f>
        <v>0</v>
      </c>
      <c r="D80" s="132">
        <f>'Create Estimate'!D85</f>
        <v>0</v>
      </c>
      <c r="E80" s="152">
        <f>'Create Estimate'!E85</f>
        <v>0</v>
      </c>
      <c r="F80" s="97"/>
    </row>
    <row r="81" spans="1:7" ht="15.75" x14ac:dyDescent="0.25">
      <c r="A81" s="151">
        <f>'Create Estimate'!A86</f>
        <v>0</v>
      </c>
      <c r="B81" s="171">
        <f>'Create Estimate'!B86</f>
        <v>0</v>
      </c>
      <c r="C81" s="171">
        <f>'Create Estimate'!C86</f>
        <v>0</v>
      </c>
      <c r="D81" s="132">
        <f>'Create Estimate'!D86</f>
        <v>0</v>
      </c>
      <c r="E81" s="152">
        <f>'Create Estimate'!E86</f>
        <v>0</v>
      </c>
      <c r="F81" s="97"/>
    </row>
    <row r="82" spans="1:7" ht="15.75" x14ac:dyDescent="0.25">
      <c r="A82" s="151">
        <f>'Create Estimate'!A87</f>
        <v>0</v>
      </c>
      <c r="B82" s="171">
        <f>'Create Estimate'!B87</f>
        <v>0</v>
      </c>
      <c r="C82" s="171">
        <f>'Create Estimate'!C87</f>
        <v>0</v>
      </c>
      <c r="D82" s="132">
        <f>'Create Estimate'!D87</f>
        <v>0</v>
      </c>
      <c r="E82" s="152">
        <f>'Create Estimate'!E87</f>
        <v>0</v>
      </c>
      <c r="F82" s="97"/>
    </row>
    <row r="83" spans="1:7" ht="15.75" x14ac:dyDescent="0.25">
      <c r="A83" s="151">
        <f>'Create Estimate'!A88</f>
        <v>0</v>
      </c>
      <c r="B83" s="171">
        <f>'Create Estimate'!B88</f>
        <v>0</v>
      </c>
      <c r="C83" s="171">
        <f>'Create Estimate'!C88</f>
        <v>0</v>
      </c>
      <c r="D83" s="132">
        <f>'Create Estimate'!D88</f>
        <v>0</v>
      </c>
      <c r="E83" s="152">
        <f>'Create Estimate'!E88</f>
        <v>0</v>
      </c>
      <c r="F83" s="97"/>
    </row>
    <row r="84" spans="1:7" ht="15.75" x14ac:dyDescent="0.25">
      <c r="A84" s="151">
        <f>'Create Estimate'!A89</f>
        <v>0</v>
      </c>
      <c r="B84" s="171">
        <f>'Create Estimate'!B89</f>
        <v>0</v>
      </c>
      <c r="C84" s="171">
        <f>'Create Estimate'!C89</f>
        <v>0</v>
      </c>
      <c r="D84" s="132">
        <f>'Create Estimate'!D89</f>
        <v>0</v>
      </c>
      <c r="E84" s="152">
        <f>'Create Estimate'!E89</f>
        <v>0</v>
      </c>
      <c r="F84" s="97"/>
    </row>
    <row r="85" spans="1:7" ht="15.75" x14ac:dyDescent="0.25">
      <c r="A85" s="151">
        <f>'Create Estimate'!A90</f>
        <v>0</v>
      </c>
      <c r="B85" s="171">
        <f>'Create Estimate'!B90</f>
        <v>0</v>
      </c>
      <c r="C85" s="171">
        <f>'Create Estimate'!C90</f>
        <v>0</v>
      </c>
      <c r="D85" s="132">
        <f>'Create Estimate'!D90</f>
        <v>0</v>
      </c>
      <c r="E85" s="152">
        <f>'Create Estimate'!E90</f>
        <v>0</v>
      </c>
      <c r="F85" s="97"/>
    </row>
    <row r="86" spans="1:7" ht="15.75" x14ac:dyDescent="0.25">
      <c r="A86" s="151">
        <f>'Create Estimate'!A91</f>
        <v>0</v>
      </c>
      <c r="B86" s="171">
        <f>'Create Estimate'!B91</f>
        <v>0</v>
      </c>
      <c r="C86" s="171">
        <f>'Create Estimate'!C91</f>
        <v>0</v>
      </c>
      <c r="D86" s="132">
        <f>'Create Estimate'!D91</f>
        <v>0</v>
      </c>
      <c r="E86" s="152">
        <f>'Create Estimate'!E91</f>
        <v>0</v>
      </c>
      <c r="F86" s="97"/>
    </row>
    <row r="87" spans="1:7" ht="15.75" x14ac:dyDescent="0.25">
      <c r="A87" s="151">
        <f>'Create Estimate'!A92</f>
        <v>0</v>
      </c>
      <c r="B87" s="171">
        <f>'Create Estimate'!B92</f>
        <v>0</v>
      </c>
      <c r="C87" s="171">
        <f>'Create Estimate'!C92</f>
        <v>0</v>
      </c>
      <c r="D87" s="132">
        <f>'Create Estimate'!D92</f>
        <v>0</v>
      </c>
      <c r="E87" s="152">
        <f>'Create Estimate'!E92</f>
        <v>0</v>
      </c>
      <c r="F87" s="97"/>
    </row>
    <row r="88" spans="1:7" ht="15.75" x14ac:dyDescent="0.25">
      <c r="A88" s="151">
        <f>'Create Estimate'!A93</f>
        <v>0</v>
      </c>
      <c r="B88" s="171">
        <f>'Create Estimate'!B93</f>
        <v>0</v>
      </c>
      <c r="C88" s="171">
        <f>'Create Estimate'!C93</f>
        <v>0</v>
      </c>
      <c r="D88" s="132">
        <f>'Create Estimate'!D93</f>
        <v>0</v>
      </c>
      <c r="E88" s="152">
        <f>'Create Estimate'!E93</f>
        <v>0</v>
      </c>
      <c r="F88" s="97"/>
      <c r="G88" s="90" t="s">
        <v>414</v>
      </c>
    </row>
    <row r="89" spans="1:7" ht="15.75" x14ac:dyDescent="0.25">
      <c r="A89" s="151">
        <f>'Create Estimate'!A94</f>
        <v>0</v>
      </c>
      <c r="B89" s="171">
        <f>'Create Estimate'!B94</f>
        <v>0</v>
      </c>
      <c r="C89" s="171">
        <f>'Create Estimate'!C94</f>
        <v>0</v>
      </c>
      <c r="D89" s="132">
        <f>'Create Estimate'!D94</f>
        <v>0</v>
      </c>
      <c r="E89" s="152">
        <f>'Create Estimate'!E94</f>
        <v>0</v>
      </c>
      <c r="F89" s="97"/>
    </row>
    <row r="90" spans="1:7" ht="15.75" x14ac:dyDescent="0.25">
      <c r="A90" s="151">
        <f>'Create Estimate'!A95</f>
        <v>0</v>
      </c>
      <c r="B90" s="171">
        <f>'Create Estimate'!B95</f>
        <v>0</v>
      </c>
      <c r="C90" s="171">
        <f>'Create Estimate'!C95</f>
        <v>0</v>
      </c>
      <c r="D90" s="132">
        <f>'Create Estimate'!D95</f>
        <v>0</v>
      </c>
      <c r="E90" s="152">
        <f>'Create Estimate'!E95</f>
        <v>0</v>
      </c>
      <c r="F90" s="97"/>
    </row>
    <row r="91" spans="1:7" ht="15.75" x14ac:dyDescent="0.25">
      <c r="A91" s="151">
        <f>'Create Estimate'!A96</f>
        <v>0</v>
      </c>
      <c r="B91" s="171">
        <f>'Create Estimate'!B96</f>
        <v>0</v>
      </c>
      <c r="C91" s="171">
        <f>'Create Estimate'!C96</f>
        <v>0</v>
      </c>
      <c r="D91" s="132">
        <f>'Create Estimate'!D96</f>
        <v>0</v>
      </c>
      <c r="E91" s="152">
        <f>'Create Estimate'!E96</f>
        <v>0</v>
      </c>
      <c r="F91" s="97"/>
    </row>
    <row r="92" spans="1:7" ht="15.75" x14ac:dyDescent="0.25">
      <c r="A92" s="151">
        <f>'Create Estimate'!A97</f>
        <v>0</v>
      </c>
      <c r="B92" s="171">
        <f>'Create Estimate'!B97</f>
        <v>0</v>
      </c>
      <c r="C92" s="171">
        <f>'Create Estimate'!C97</f>
        <v>0</v>
      </c>
      <c r="D92" s="132">
        <f>'Create Estimate'!D97</f>
        <v>0</v>
      </c>
      <c r="E92" s="152">
        <f>'Create Estimate'!E97</f>
        <v>0</v>
      </c>
      <c r="F92" s="97"/>
    </row>
    <row r="93" spans="1:7" ht="15.75" x14ac:dyDescent="0.25">
      <c r="A93" s="151">
        <f>'Create Estimate'!A98</f>
        <v>0</v>
      </c>
      <c r="B93" s="171">
        <f>'Create Estimate'!B98</f>
        <v>0</v>
      </c>
      <c r="C93" s="171">
        <f>'Create Estimate'!C98</f>
        <v>0</v>
      </c>
      <c r="D93" s="132">
        <f>'Create Estimate'!D98</f>
        <v>0</v>
      </c>
      <c r="E93" s="152">
        <f>'Create Estimate'!E98</f>
        <v>0</v>
      </c>
      <c r="F93" s="97"/>
    </row>
    <row r="94" spans="1:7" ht="15.75" x14ac:dyDescent="0.25">
      <c r="A94" s="151">
        <f>'Create Estimate'!A99</f>
        <v>0</v>
      </c>
      <c r="B94" s="171">
        <f>'Create Estimate'!B99</f>
        <v>0</v>
      </c>
      <c r="C94" s="171">
        <f>'Create Estimate'!C99</f>
        <v>0</v>
      </c>
      <c r="D94" s="132">
        <f>'Create Estimate'!D99</f>
        <v>0</v>
      </c>
      <c r="E94" s="152">
        <f>'Create Estimate'!E99</f>
        <v>0</v>
      </c>
      <c r="F94" s="97"/>
    </row>
    <row r="95" spans="1:7" ht="15.75" x14ac:dyDescent="0.25">
      <c r="A95" s="151">
        <f>'Create Estimate'!A100</f>
        <v>0</v>
      </c>
      <c r="B95" s="171">
        <f>'Create Estimate'!B100</f>
        <v>0</v>
      </c>
      <c r="C95" s="171">
        <f>'Create Estimate'!C100</f>
        <v>0</v>
      </c>
      <c r="D95" s="132">
        <f>'Create Estimate'!D100</f>
        <v>0</v>
      </c>
      <c r="E95" s="152">
        <f>'Create Estimate'!E100</f>
        <v>0</v>
      </c>
      <c r="F95" s="97"/>
    </row>
    <row r="96" spans="1:7" ht="15.75" x14ac:dyDescent="0.25">
      <c r="A96" s="151">
        <f>'Create Estimate'!A101</f>
        <v>0</v>
      </c>
      <c r="B96" s="171">
        <f>'Create Estimate'!B101</f>
        <v>0</v>
      </c>
      <c r="C96" s="171">
        <f>'Create Estimate'!C101</f>
        <v>0</v>
      </c>
      <c r="D96" s="132">
        <f>'Create Estimate'!D101</f>
        <v>0</v>
      </c>
      <c r="E96" s="152">
        <f>'Create Estimate'!E101</f>
        <v>0</v>
      </c>
      <c r="F96" s="97"/>
    </row>
    <row r="97" spans="1:7" ht="15.75" x14ac:dyDescent="0.25">
      <c r="A97" s="151">
        <f>'Create Estimate'!A102</f>
        <v>0</v>
      </c>
      <c r="B97" s="171">
        <f>'Create Estimate'!B102</f>
        <v>0</v>
      </c>
      <c r="C97" s="171">
        <f>'Create Estimate'!C102</f>
        <v>0</v>
      </c>
      <c r="D97" s="132">
        <f>'Create Estimate'!D102</f>
        <v>0</v>
      </c>
      <c r="E97" s="152">
        <f>'Create Estimate'!E102</f>
        <v>0</v>
      </c>
      <c r="F97" s="97"/>
    </row>
    <row r="98" spans="1:7" ht="15.75" x14ac:dyDescent="0.25">
      <c r="A98" s="151">
        <f>'Create Estimate'!A103</f>
        <v>0</v>
      </c>
      <c r="B98" s="171">
        <f>'Create Estimate'!B103</f>
        <v>0</v>
      </c>
      <c r="C98" s="171">
        <f>'Create Estimate'!C103</f>
        <v>0</v>
      </c>
      <c r="D98" s="132">
        <f>'Create Estimate'!D103</f>
        <v>0</v>
      </c>
      <c r="E98" s="152">
        <f>'Create Estimate'!E103</f>
        <v>0</v>
      </c>
      <c r="F98" s="97"/>
      <c r="G98" s="90" t="s">
        <v>414</v>
      </c>
    </row>
    <row r="99" spans="1:7" ht="15.75" x14ac:dyDescent="0.25">
      <c r="A99" s="151">
        <f>'Create Estimate'!A104</f>
        <v>0</v>
      </c>
      <c r="B99" s="171">
        <f>'Create Estimate'!B104</f>
        <v>0</v>
      </c>
      <c r="C99" s="171">
        <f>'Create Estimate'!C104</f>
        <v>0</v>
      </c>
      <c r="D99" s="132">
        <f>'Create Estimate'!D104</f>
        <v>0</v>
      </c>
      <c r="E99" s="152">
        <f>'Create Estimate'!E104</f>
        <v>0</v>
      </c>
      <c r="F99" s="97"/>
    </row>
    <row r="100" spans="1:7" ht="15.75" x14ac:dyDescent="0.25">
      <c r="A100" s="151">
        <f>'Create Estimate'!A105</f>
        <v>0</v>
      </c>
      <c r="B100" s="171">
        <f>'Create Estimate'!B105</f>
        <v>0</v>
      </c>
      <c r="C100" s="171">
        <f>'Create Estimate'!C105</f>
        <v>0</v>
      </c>
      <c r="D100" s="132">
        <f>'Create Estimate'!D105</f>
        <v>0</v>
      </c>
      <c r="E100" s="152">
        <f>'Create Estimate'!E105</f>
        <v>0</v>
      </c>
      <c r="F100" s="97"/>
    </row>
    <row r="101" spans="1:7" ht="15.75" x14ac:dyDescent="0.25">
      <c r="A101" s="151">
        <f>'Create Estimate'!A106</f>
        <v>0</v>
      </c>
      <c r="B101" s="171">
        <f>'Create Estimate'!B106</f>
        <v>0</v>
      </c>
      <c r="C101" s="171">
        <f>'Create Estimate'!C106</f>
        <v>0</v>
      </c>
      <c r="D101" s="132">
        <f>'Create Estimate'!D106</f>
        <v>0</v>
      </c>
      <c r="E101" s="152">
        <f>'Create Estimate'!E106</f>
        <v>0</v>
      </c>
      <c r="F101" s="97"/>
    </row>
    <row r="102" spans="1:7" ht="15.75" x14ac:dyDescent="0.25">
      <c r="A102" s="151">
        <f>'Create Estimate'!A107</f>
        <v>0</v>
      </c>
      <c r="B102" s="171">
        <f>'Create Estimate'!B107</f>
        <v>0</v>
      </c>
      <c r="C102" s="171">
        <f>'Create Estimate'!C107</f>
        <v>0</v>
      </c>
      <c r="D102" s="132">
        <f>'Create Estimate'!D107</f>
        <v>0</v>
      </c>
      <c r="E102" s="152">
        <f>'Create Estimate'!E107</f>
        <v>0</v>
      </c>
      <c r="F102" s="97"/>
    </row>
    <row r="103" spans="1:7" ht="15.75" x14ac:dyDescent="0.25">
      <c r="A103" s="151">
        <f>'Create Estimate'!A108</f>
        <v>0</v>
      </c>
      <c r="B103" s="171">
        <f>'Create Estimate'!B108</f>
        <v>0</v>
      </c>
      <c r="C103" s="171">
        <f>'Create Estimate'!C108</f>
        <v>0</v>
      </c>
      <c r="D103" s="132">
        <f>'Create Estimate'!D108</f>
        <v>0</v>
      </c>
      <c r="E103" s="152">
        <f>'Create Estimate'!E108</f>
        <v>0</v>
      </c>
      <c r="F103" s="97"/>
    </row>
    <row r="104" spans="1:7" ht="15.75" x14ac:dyDescent="0.25">
      <c r="A104" s="151">
        <f>'Create Estimate'!A109</f>
        <v>0</v>
      </c>
      <c r="B104" s="171">
        <f>'Create Estimate'!B109</f>
        <v>0</v>
      </c>
      <c r="C104" s="171">
        <f>'Create Estimate'!C109</f>
        <v>0</v>
      </c>
      <c r="D104" s="132">
        <f>'Create Estimate'!D109</f>
        <v>0</v>
      </c>
      <c r="E104" s="152">
        <f>'Create Estimate'!E109</f>
        <v>0</v>
      </c>
      <c r="F104" s="97"/>
    </row>
    <row r="105" spans="1:7" ht="15.75" x14ac:dyDescent="0.25">
      <c r="A105" s="151">
        <f>'Create Estimate'!A110</f>
        <v>0</v>
      </c>
      <c r="B105" s="171">
        <f>'Create Estimate'!B110</f>
        <v>0</v>
      </c>
      <c r="C105" s="171">
        <f>'Create Estimate'!C110</f>
        <v>0</v>
      </c>
      <c r="D105" s="132">
        <f>'Create Estimate'!D110</f>
        <v>0</v>
      </c>
      <c r="E105" s="152">
        <f>'Create Estimate'!E110</f>
        <v>0</v>
      </c>
      <c r="F105" s="97"/>
    </row>
    <row r="106" spans="1:7" ht="15.75" x14ac:dyDescent="0.25">
      <c r="A106" s="151">
        <f>'Create Estimate'!A111</f>
        <v>0</v>
      </c>
      <c r="B106" s="171">
        <f>'Create Estimate'!B111</f>
        <v>0</v>
      </c>
      <c r="C106" s="171">
        <f>'Create Estimate'!C111</f>
        <v>0</v>
      </c>
      <c r="D106" s="132">
        <f>'Create Estimate'!D111</f>
        <v>0</v>
      </c>
      <c r="E106" s="152">
        <f>'Create Estimate'!E111</f>
        <v>0</v>
      </c>
      <c r="F106" s="97"/>
    </row>
    <row r="107" spans="1:7" ht="15.75" x14ac:dyDescent="0.25">
      <c r="A107" s="151">
        <f>'Create Estimate'!A112</f>
        <v>0</v>
      </c>
      <c r="B107" s="171">
        <f>'Create Estimate'!B112</f>
        <v>0</v>
      </c>
      <c r="C107" s="171">
        <f>'Create Estimate'!C112</f>
        <v>0</v>
      </c>
      <c r="D107" s="132">
        <f>'Create Estimate'!D112</f>
        <v>0</v>
      </c>
      <c r="E107" s="152">
        <f>'Create Estimate'!E112</f>
        <v>0</v>
      </c>
      <c r="F107" s="97"/>
    </row>
    <row r="108" spans="1:7" ht="15.75" x14ac:dyDescent="0.25">
      <c r="A108" s="151">
        <f>'Create Estimate'!A113</f>
        <v>0</v>
      </c>
      <c r="B108" s="171">
        <f>'Create Estimate'!B113</f>
        <v>0</v>
      </c>
      <c r="C108" s="171">
        <f>'Create Estimate'!C113</f>
        <v>0</v>
      </c>
      <c r="D108" s="132">
        <f>'Create Estimate'!D113</f>
        <v>0</v>
      </c>
      <c r="E108" s="152">
        <f>'Create Estimate'!E113</f>
        <v>0</v>
      </c>
      <c r="F108" s="97"/>
      <c r="G108" s="90" t="s">
        <v>414</v>
      </c>
    </row>
    <row r="109" spans="1:7" ht="15.75" x14ac:dyDescent="0.25">
      <c r="A109" s="151">
        <f>'Create Estimate'!A114</f>
        <v>0</v>
      </c>
      <c r="B109" s="171">
        <f>'Create Estimate'!B114</f>
        <v>0</v>
      </c>
      <c r="C109" s="171">
        <f>'Create Estimate'!C114</f>
        <v>0</v>
      </c>
      <c r="D109" s="132">
        <f>'Create Estimate'!D114</f>
        <v>0</v>
      </c>
      <c r="E109" s="152">
        <f>'Create Estimate'!E114</f>
        <v>0</v>
      </c>
      <c r="F109" s="97"/>
    </row>
    <row r="110" spans="1:7" ht="15.75" x14ac:dyDescent="0.25">
      <c r="A110" s="151">
        <f>'Create Estimate'!A115</f>
        <v>0</v>
      </c>
      <c r="B110" s="171">
        <f>'Create Estimate'!B115</f>
        <v>0</v>
      </c>
      <c r="C110" s="171">
        <f>'Create Estimate'!C115</f>
        <v>0</v>
      </c>
      <c r="D110" s="132">
        <f>'Create Estimate'!D115</f>
        <v>0</v>
      </c>
      <c r="E110" s="152">
        <f>'Create Estimate'!E115</f>
        <v>0</v>
      </c>
      <c r="F110" s="97"/>
    </row>
    <row r="111" spans="1:7" ht="15.75" x14ac:dyDescent="0.25">
      <c r="A111" s="151">
        <f>'Create Estimate'!A116</f>
        <v>0</v>
      </c>
      <c r="B111" s="171">
        <f>'Create Estimate'!B116</f>
        <v>0</v>
      </c>
      <c r="C111" s="171">
        <f>'Create Estimate'!C116</f>
        <v>0</v>
      </c>
      <c r="D111" s="132">
        <f>'Create Estimate'!D116</f>
        <v>0</v>
      </c>
      <c r="E111" s="152">
        <f>'Create Estimate'!E116</f>
        <v>0</v>
      </c>
      <c r="F111" s="97"/>
    </row>
    <row r="112" spans="1:7" ht="15.75" x14ac:dyDescent="0.25">
      <c r="A112" s="151">
        <f>'Create Estimate'!A117</f>
        <v>0</v>
      </c>
      <c r="B112" s="171">
        <f>'Create Estimate'!B117</f>
        <v>0</v>
      </c>
      <c r="C112" s="171">
        <f>'Create Estimate'!C117</f>
        <v>0</v>
      </c>
      <c r="D112" s="132">
        <f>'Create Estimate'!D117</f>
        <v>0</v>
      </c>
      <c r="E112" s="152">
        <f>'Create Estimate'!E117</f>
        <v>0</v>
      </c>
      <c r="F112" s="97"/>
    </row>
    <row r="113" spans="1:7" ht="15.75" x14ac:dyDescent="0.25">
      <c r="A113" s="151">
        <f>'Create Estimate'!A118</f>
        <v>0</v>
      </c>
      <c r="B113" s="171">
        <f>'Create Estimate'!B118</f>
        <v>0</v>
      </c>
      <c r="C113" s="171">
        <f>'Create Estimate'!C118</f>
        <v>0</v>
      </c>
      <c r="D113" s="132">
        <f>'Create Estimate'!D118</f>
        <v>0</v>
      </c>
      <c r="E113" s="152">
        <f>'Create Estimate'!E118</f>
        <v>0</v>
      </c>
      <c r="F113" s="97"/>
    </row>
    <row r="114" spans="1:7" ht="15.75" x14ac:dyDescent="0.25">
      <c r="A114" s="151">
        <f>'Create Estimate'!A119</f>
        <v>0</v>
      </c>
      <c r="B114" s="171">
        <f>'Create Estimate'!B119</f>
        <v>0</v>
      </c>
      <c r="C114" s="171">
        <f>'Create Estimate'!C119</f>
        <v>0</v>
      </c>
      <c r="D114" s="132">
        <f>'Create Estimate'!D119</f>
        <v>0</v>
      </c>
      <c r="E114" s="152">
        <f>'Create Estimate'!E119</f>
        <v>0</v>
      </c>
      <c r="F114" s="97"/>
    </row>
    <row r="115" spans="1:7" ht="15.75" x14ac:dyDescent="0.25">
      <c r="A115" s="151">
        <f>'Create Estimate'!A120</f>
        <v>0</v>
      </c>
      <c r="B115" s="171">
        <f>'Create Estimate'!B120</f>
        <v>0</v>
      </c>
      <c r="C115" s="171">
        <f>'Create Estimate'!C120</f>
        <v>0</v>
      </c>
      <c r="D115" s="132">
        <f>'Create Estimate'!D120</f>
        <v>0</v>
      </c>
      <c r="E115" s="152">
        <f>'Create Estimate'!E120</f>
        <v>0</v>
      </c>
      <c r="F115" s="97"/>
    </row>
    <row r="116" spans="1:7" ht="15.75" x14ac:dyDescent="0.25">
      <c r="A116" s="151">
        <f>'Create Estimate'!A121</f>
        <v>0</v>
      </c>
      <c r="B116" s="171">
        <f>'Create Estimate'!B121</f>
        <v>0</v>
      </c>
      <c r="C116" s="171">
        <f>'Create Estimate'!C121</f>
        <v>0</v>
      </c>
      <c r="D116" s="132">
        <f>'Create Estimate'!D121</f>
        <v>0</v>
      </c>
      <c r="E116" s="152">
        <f>'Create Estimate'!E121</f>
        <v>0</v>
      </c>
      <c r="F116" s="97"/>
    </row>
    <row r="117" spans="1:7" ht="15.75" x14ac:dyDescent="0.25">
      <c r="A117" s="151">
        <f>'Create Estimate'!A122</f>
        <v>0</v>
      </c>
      <c r="B117" s="171">
        <f>'Create Estimate'!B122</f>
        <v>0</v>
      </c>
      <c r="C117" s="171">
        <f>'Create Estimate'!C122</f>
        <v>0</v>
      </c>
      <c r="D117" s="132">
        <f>'Create Estimate'!D122</f>
        <v>0</v>
      </c>
      <c r="E117" s="152">
        <f>'Create Estimate'!E122</f>
        <v>0</v>
      </c>
      <c r="F117" s="97"/>
    </row>
    <row r="118" spans="1:7" ht="15.75" x14ac:dyDescent="0.25">
      <c r="A118" s="151">
        <f>'Create Estimate'!A123</f>
        <v>0</v>
      </c>
      <c r="B118" s="171">
        <f>'Create Estimate'!B123</f>
        <v>0</v>
      </c>
      <c r="C118" s="171">
        <f>'Create Estimate'!C123</f>
        <v>0</v>
      </c>
      <c r="D118" s="132">
        <f>'Create Estimate'!D123</f>
        <v>0</v>
      </c>
      <c r="E118" s="152">
        <f>'Create Estimate'!E123</f>
        <v>0</v>
      </c>
      <c r="F118" s="97"/>
      <c r="G118" s="90" t="s">
        <v>414</v>
      </c>
    </row>
    <row r="119" spans="1:7" ht="15.75" x14ac:dyDescent="0.25">
      <c r="A119" s="158" t="str">
        <f>'Create Estimate'!A124</f>
        <v>Additional Roadway Items</v>
      </c>
      <c r="B119" s="171">
        <f>'Create Estimate'!B124</f>
        <v>1</v>
      </c>
      <c r="C119" s="171" t="str">
        <f>'Create Estimate'!C124</f>
        <v>LS</v>
      </c>
      <c r="D119" s="132">
        <f>'Create Estimate'!D124</f>
        <v>10000</v>
      </c>
      <c r="E119" s="172">
        <f>'Create Estimate'!E124</f>
        <v>10000</v>
      </c>
      <c r="F119" s="97"/>
    </row>
    <row r="120" spans="1:7" ht="15.75" x14ac:dyDescent="0.25">
      <c r="A120" s="158" t="str">
        <f>'Create Estimate'!A125</f>
        <v xml:space="preserve">Mobilization </v>
      </c>
      <c r="B120" s="171">
        <f>'Create Estimate'!B125</f>
        <v>1</v>
      </c>
      <c r="C120" s="171" t="str">
        <f>'Create Estimate'!C125</f>
        <v>LS</v>
      </c>
      <c r="D120" s="164">
        <f>'Create Estimate'!D125</f>
        <v>0.1</v>
      </c>
      <c r="E120" s="159">
        <f>'Create Estimate'!E125</f>
        <v>0</v>
      </c>
      <c r="F120" s="97"/>
    </row>
    <row r="121" spans="1:7" ht="15.75" x14ac:dyDescent="0.25">
      <c r="A121" s="160"/>
      <c r="B121" s="224" t="str">
        <f>'Create Estimate'!B126:C126</f>
        <v>Base Cost:</v>
      </c>
      <c r="C121" s="225"/>
      <c r="D121" s="214">
        <f>'Create Estimate'!D126:E126</f>
        <v>10000</v>
      </c>
      <c r="E121" s="226"/>
      <c r="F121" s="97"/>
    </row>
    <row r="122" spans="1:7" ht="15.75" x14ac:dyDescent="0.25">
      <c r="A122" s="155"/>
      <c r="B122" s="219" t="str">
        <f>'Create Estimate'!B128:C128</f>
        <v>Contingency:</v>
      </c>
      <c r="C122" s="219"/>
      <c r="D122" s="135">
        <f>'Create Estimate'!D128</f>
        <v>0.2</v>
      </c>
      <c r="E122" s="172">
        <f>'Create Estimate'!E128</f>
        <v>2000</v>
      </c>
      <c r="F122" s="97"/>
    </row>
    <row r="123" spans="1:7" ht="15.75" x14ac:dyDescent="0.25">
      <c r="A123" s="155"/>
      <c r="B123" s="219" t="str">
        <f>'Create Estimate'!D68&amp; " Years Inflation:"</f>
        <v>2 Years Inflation:</v>
      </c>
      <c r="C123" s="219"/>
      <c r="D123" s="136">
        <v>4.4999999999999998E-2</v>
      </c>
      <c r="E123" s="161">
        <f>'Create Estimate'!E130</f>
        <v>1104.2999999999975</v>
      </c>
      <c r="F123" s="97"/>
    </row>
    <row r="124" spans="1:7" ht="15.75" x14ac:dyDescent="0.25">
      <c r="A124" s="155"/>
      <c r="B124" s="220" t="str">
        <f>'Create Estimate'!B132:C132</f>
        <v>ROADWAY TOTAL:</v>
      </c>
      <c r="C124" s="220"/>
      <c r="D124" s="213">
        <f>'Create Estimate'!D132:E132</f>
        <v>13104.299999999997</v>
      </c>
      <c r="E124" s="221"/>
      <c r="F124" s="97"/>
    </row>
    <row r="125" spans="1:7" ht="16.5" thickBot="1" x14ac:dyDescent="0.3">
      <c r="A125" s="155"/>
      <c r="B125" s="100"/>
      <c r="C125" s="100"/>
      <c r="D125" s="106"/>
      <c r="E125" s="162"/>
      <c r="F125" s="97"/>
    </row>
    <row r="126" spans="1:7" ht="16.5" thickBot="1" x14ac:dyDescent="0.3">
      <c r="A126" s="163"/>
      <c r="B126" s="222" t="str">
        <f>'Create Estimate'!B134:C134</f>
        <v>PROJECT TOTAL:</v>
      </c>
      <c r="C126" s="223"/>
      <c r="D126" s="205">
        <f>'Create Estimate'!D134:E134</f>
        <v>13104.299999999997</v>
      </c>
      <c r="E126" s="206"/>
      <c r="F126" s="97"/>
    </row>
    <row r="127" spans="1:7" x14ac:dyDescent="0.2">
      <c r="A127" s="96"/>
      <c r="B127" s="97"/>
      <c r="C127" s="97"/>
      <c r="D127" s="97"/>
      <c r="E127" s="97"/>
      <c r="F127" s="97"/>
    </row>
    <row r="136" spans="9:9" x14ac:dyDescent="0.2">
      <c r="I136" s="127"/>
    </row>
  </sheetData>
  <mergeCells count="14">
    <mergeCell ref="B121:C121"/>
    <mergeCell ref="D121:E121"/>
    <mergeCell ref="B64:C64"/>
    <mergeCell ref="B62:C62"/>
    <mergeCell ref="D62:E62"/>
    <mergeCell ref="B63:C63"/>
    <mergeCell ref="B65:C65"/>
    <mergeCell ref="D65:E65"/>
    <mergeCell ref="B122:C122"/>
    <mergeCell ref="B123:C123"/>
    <mergeCell ref="B124:C124"/>
    <mergeCell ref="D124:E124"/>
    <mergeCell ref="B126:C126"/>
    <mergeCell ref="D126:E126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27B7E889-A072-4296-B7A5-268772F04216}">
            <xm:f>'Create Estimate'!$D$124&lt;1</xm:f>
            <x14:dxf>
              <numFmt numFmtId="13" formatCode="0%"/>
            </x14:dxf>
          </x14:cfRule>
          <x14:cfRule type="expression" priority="10" id="{DA7E6273-78BA-4B72-8E9B-84E0B8E733A2}">
            <xm:f>'Create Estimate'!$D$124&gt;1</xm:f>
            <x14:dxf>
              <numFmt numFmtId="165" formatCode="&quot;$&quot;#,##0"/>
            </x14:dxf>
          </x14:cfRule>
          <xm:sqref>D119</xm:sqref>
        </x14:conditionalFormatting>
        <x14:conditionalFormatting xmlns:xm="http://schemas.microsoft.com/office/excel/2006/main">
          <x14:cfRule type="expression" priority="5" id="{966ECAE7-7835-4E2A-9DEB-EFD4D060345D}">
            <xm:f>'Create Estimate'!$D$125&lt;1</xm:f>
            <x14:dxf>
              <numFmt numFmtId="13" formatCode="0%"/>
            </x14:dxf>
          </x14:cfRule>
          <x14:cfRule type="expression" priority="6" id="{E458C739-ABCD-496E-875B-330F64DAE4DB}">
            <xm:f>'Create Estimate'!$D$125&gt;1</xm:f>
            <x14:dxf>
              <numFmt numFmtId="165" formatCode="&quot;$&quot;#,##0"/>
            </x14:dxf>
          </x14:cfRule>
          <xm:sqref>D120</xm:sqref>
        </x14:conditionalFormatting>
        <x14:conditionalFormatting xmlns:xm="http://schemas.microsoft.com/office/excel/2006/main">
          <x14:cfRule type="expression" priority="1" id="{04714ECD-4BDE-481A-B921-B20AB3E9D202}">
            <xm:f>'Create Estimate'!$D$61&lt;1</xm:f>
            <x14:dxf>
              <numFmt numFmtId="13" formatCode="0%"/>
            </x14:dxf>
          </x14:cfRule>
          <x14:cfRule type="expression" priority="2" id="{1B5BC821-DA8D-4B02-83C8-718836C505D1}">
            <xm:f>'Create Estimate'!$D$61&gt;1</xm:f>
            <x14:dxf>
              <numFmt numFmtId="165" formatCode="&quot;$&quot;#,##0"/>
            </x14:dxf>
          </x14:cfRule>
          <xm:sqref>D61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FY 2006</vt:lpstr>
      <vt:lpstr>FY 2007</vt:lpstr>
      <vt:lpstr>FY 2008</vt:lpstr>
      <vt:lpstr>Create Estimate</vt:lpstr>
      <vt:lpstr>Estimate for Copying</vt:lpstr>
      <vt:lpstr>'Create Estimate'!Print_Area</vt:lpstr>
      <vt:lpstr>'FY 2006'!Print_Area</vt:lpstr>
      <vt:lpstr>'FY 2008'!Print_Area</vt:lpstr>
      <vt:lpstr>'FY 2006'!Print_Titles</vt:lpstr>
    </vt:vector>
  </TitlesOfParts>
  <Company>Iowa 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mtodsen</dc:creator>
  <cp:lastModifiedBy>Stanisz, Joseph</cp:lastModifiedBy>
  <cp:lastPrinted>2014-05-23T14:51:44Z</cp:lastPrinted>
  <dcterms:created xsi:type="dcterms:W3CDTF">2002-09-03T22:12:57Z</dcterms:created>
  <dcterms:modified xsi:type="dcterms:W3CDTF">2022-02-17T22:59:40Z</dcterms:modified>
</cp:coreProperties>
</file>